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281" windowWidth="29040" windowHeight="7395" tabRatio="806" activeTab="2"/>
  </bookViews>
  <sheets>
    <sheet name="5-1 და 5-2 ა 1 კვარტალი" sheetId="1" r:id="rId1"/>
    <sheet name="5-1 და 5-2 ბ 1 კვარტალი" sheetId="2" r:id="rId2"/>
    <sheet name="5-1 და 5-2 ა 2 კვარტალი" sheetId="3" r:id="rId3"/>
    <sheet name="5-1 და 5-2 ბ 2 კვარტალი " sheetId="4" r:id="rId4"/>
    <sheet name="5-1 და 5-2 ა 3 კვარტალი" sheetId="5" state="hidden" r:id="rId5"/>
    <sheet name="5-1 და 5-2 ბ 3 კვარტალი" sheetId="6" state="hidden" r:id="rId6"/>
    <sheet name="5-1 და 5-2 ა წლიური" sheetId="7" state="hidden" r:id="rId7"/>
    <sheet name="5-1 და 5-2 ბ წლიური" sheetId="8" state="hidden" r:id="rId8"/>
  </sheets>
  <externalReferences>
    <externalReference r:id="rId11"/>
  </externalReferences>
  <definedNames>
    <definedName name="_xlnm.Print_Area" localSheetId="0">'5-1 და 5-2 ა 1 კვარტალი'!$B$2:$F$14</definedName>
    <definedName name="_xlnm.Print_Area" localSheetId="2">'5-1 და 5-2 ა 2 კვარტალი'!$B$2:$F$14</definedName>
    <definedName name="_xlnm.Print_Area" localSheetId="4">'5-1 და 5-2 ა 3 კვარტალი'!$B$2:$F$14</definedName>
    <definedName name="_xlnm.Print_Area" localSheetId="6">'5-1 და 5-2 ა წლიური'!$B$2:$F$14</definedName>
    <definedName name="_xlnm.Print_Area" localSheetId="1">'5-1 და 5-2 ბ 1 კვარტალი'!$B$2:$K$55</definedName>
    <definedName name="_xlnm.Print_Area" localSheetId="3">'5-1 და 5-2 ბ 2 კვარტალი '!$B$2:$K$55</definedName>
    <definedName name="_xlnm.Print_Area" localSheetId="5">'5-1 და 5-2 ბ 3 კვარტალი'!$B$2:$K$55</definedName>
    <definedName name="_xlnm.Print_Area" localSheetId="7">'5-1 და 5-2 ბ წლიური'!$B$2:$K$55</definedName>
  </definedNames>
  <calcPr fullCalcOnLoad="1"/>
</workbook>
</file>

<file path=xl/sharedStrings.xml><?xml version="1.0" encoding="utf-8"?>
<sst xmlns="http://schemas.openxmlformats.org/spreadsheetml/2006/main" count="332" uniqueCount="72">
  <si>
    <t>სხვა ხარჯები</t>
  </si>
  <si>
    <t>საქონელი და მომსახურება</t>
  </si>
  <si>
    <t>შრომის ანაზღაურება</t>
  </si>
  <si>
    <t>გრანტები</t>
  </si>
  <si>
    <t>სუბსიდიები</t>
  </si>
  <si>
    <t>სოციალური უზრუნველყოფა</t>
  </si>
  <si>
    <t>დამტკიცებული გეგმა</t>
  </si>
  <si>
    <t>დაზუსტებული გეგმა</t>
  </si>
  <si>
    <t>საკასო შესრულება</t>
  </si>
  <si>
    <t>ათას ლარებში</t>
  </si>
  <si>
    <t>დასახელება</t>
  </si>
  <si>
    <t>თანამდებობრივი სარგო</t>
  </si>
  <si>
    <t>დანამატი</t>
  </si>
  <si>
    <t>პრემია</t>
  </si>
  <si>
    <t>საბიუჯეტო ასიგნებები</t>
  </si>
  <si>
    <t>შემოსულობები</t>
  </si>
  <si>
    <t>I. შემოსავლები</t>
  </si>
  <si>
    <t>საკუთარი შემოსავლები</t>
  </si>
  <si>
    <t>მათ შორის:</t>
  </si>
  <si>
    <t>გაწეული მომსახურებიდან</t>
  </si>
  <si>
    <t>დეპოზიტებზე საპროცენტო შემოსავლები</t>
  </si>
  <si>
    <t>სხვა ეკონომიკური საქმიანობიდან</t>
  </si>
  <si>
    <t>სხვა არაკლასიფიცირებული შემოსავლები</t>
  </si>
  <si>
    <t>II. არაფინანსური აქტივების კლება</t>
  </si>
  <si>
    <t>III. ფინანსური აქტივების კლება</t>
  </si>
  <si>
    <t>IV. ვალდებულებების ზრდა</t>
  </si>
  <si>
    <t>გადასახდელები</t>
  </si>
  <si>
    <t>I. ხარჯები</t>
  </si>
  <si>
    <t>წოდებრივი სარგო</t>
  </si>
  <si>
    <t>ჰონორარი</t>
  </si>
  <si>
    <t>კომპენსაცია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</si>
  <si>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</si>
  <si>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</si>
  <si>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</si>
  <si>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</si>
  <si>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</si>
  <si>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</si>
  <si>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</si>
  <si>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</si>
  <si>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 xml:space="preserve"> სხვა დანარჩენი საქონელი და მომსახურება </t>
  </si>
  <si>
    <t>პროცენტი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</si>
  <si>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</si>
  <si>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</si>
  <si>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</si>
  <si>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</si>
  <si>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</si>
  <si>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</si>
  <si>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</si>
  <si>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</si>
  <si>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</si>
  <si>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</si>
  <si>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</si>
  <si>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t>საბიუჯეტო სახსრები</t>
  </si>
  <si>
    <t>კანონმდებლობით ნებადართული შემოსავლები</t>
  </si>
  <si>
    <t>სამხედრო ტექნიკისა და ტყვია-წამლის შეძენის ხარჯი</t>
  </si>
  <si>
    <t>ვალდებულებების კლება</t>
  </si>
  <si>
    <t>არაფინანსური აქტივების ზრდა</t>
  </si>
  <si>
    <t>ხარჯები</t>
  </si>
  <si>
    <t>პროგრამის დასახელება</t>
  </si>
  <si>
    <t>პროგრამული კოდი</t>
  </si>
  <si>
    <r>
      <t xml:space="preserve">დანართი </t>
    </r>
    <r>
      <rPr>
        <b/>
        <i/>
        <sz val="12"/>
        <color indexed="8"/>
        <rFont val="Calibri"/>
        <family val="2"/>
      </rPr>
      <t>№5ა</t>
    </r>
  </si>
  <si>
    <t>26 03</t>
  </si>
  <si>
    <r>
      <t xml:space="preserve">დანართი </t>
    </r>
    <r>
      <rPr>
        <b/>
        <i/>
        <sz val="6"/>
        <color indexed="8"/>
        <rFont val="Calibri"/>
        <family val="2"/>
      </rPr>
      <t>№5ბ</t>
    </r>
  </si>
  <si>
    <t>ეროვნული საარქივო ფონდის დაცულობის, მომსახურების თანამედროვე ტექნოლოგიების დანერგვის და დოკუმენტების ხელმისაწვდომობის უზრუნველყოფა</t>
  </si>
  <si>
    <t xml:space="preserve"> სსიპ საქართველოს ეროვნული არქივის 2018 წლის დამტკიცებული და დაზუსტებული ბიუჯეტი და მისი შესრულება
 (2018 წლის 6 თვის მონაცემები)</t>
  </si>
  <si>
    <t xml:space="preserve"> სსიპ საქართველოს ეროვნული არქივის 2018 წლის დამტკიცებული და დაზუსტებული ბიუჯეტი და მისი შესრულება
 (2018 წლის 9 თვის მონაცემები)</t>
  </si>
  <si>
    <t xml:space="preserve"> სსიპ საქართველოს ეროვნული არქივის 2018 წლის 9 თვის დამტკიცებული და დაზუსტებული ბიუჯეტები და მათი შესრულება დაფინანსების წყაროების მიხედვით </t>
  </si>
  <si>
    <t xml:space="preserve"> სსიპ საქართველოს ეროვნული არქივის 2018 წლის დამტკიცებული და დაზუსტებული ბიუჯეტები და მათი შესრულება დაფინანსების წყაროების მიხედვით </t>
  </si>
  <si>
    <t xml:space="preserve"> სსიპ საქართველოს ეროვნული არქივის 2018 წლის დამტკიცებული და დაზუსტებული ბიუჯეტი და მისი შესრულება</t>
  </si>
  <si>
    <t xml:space="preserve"> სსიპ საქართველოს ეროვნული არქივის 2019 წლის პირველი კვარტლის დამტკიცებული და დაზუსტებული ბიუჯეტები და მათი შესრულება დაფინანსების წყაროების მიხედვით </t>
  </si>
  <si>
    <t xml:space="preserve"> სსიპ საქართველოს ეროვნული არქივის 2019 წლის დამტკიცებული და დაზუსტებული ბიუჯეტი და მისი შესრულება
 (2019 წლის პირველი კვარტლის მონაცემები)</t>
  </si>
  <si>
    <t xml:space="preserve"> სსიპ საქართველოს ეროვნული არქივის 2019 წლის 6 თვის დამტკიცებული და დაზუსტებული ბიუჯეტები და მათი შესრულება დაფინანსების წყაროების მიხედვით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</si>
</sst>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.0\ _G_E_L"/>
    <numFmt numFmtId="173" formatCode="#,##0.0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  <numFmt numFmtId="180" formatCode="_(* #,##0.0_);_(* \(#,##0.0\);_(* &quot;-&quot;?_);_(@_)"/>
    <numFmt numFmtId="181" formatCode="0.0"/>
    <numFmt numFmtId="182" formatCode="0.000"/>
    <numFmt numFmtId="183" formatCode="_(* #,##0.000_);_(* \(#,##0.000\);_(* &quot;-&quot;??_);_(@_)"/>
    <numFmt numFmtId="184" formatCode="#,##0.0000000000"/>
    <numFmt numFmtId="185" formatCode="_-* #,##0.0\ _L_a_r_i_-;\-* #,##0.0\ _L_a_r_i_-;_-* &quot;-&quot;??\ _L_a_r_i_-;_-@_-"/>
    <numFmt numFmtId="186" formatCode="_-* #,##0.0\ _L_a_r_i_-;\-* #,##0.0\ _L_a_r_i_-;_-* &quot;-&quot;?\ _L_a_r_i_-;_-@_-"/>
    <numFmt numFmtId="187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sz val="10"/>
      <name val="Arial"/>
      <family val="2"/>
    </font>
    <font>
      <b/>
      <i/>
      <sz val="12"/>
      <color indexed="8"/>
      <name val="Calibri"/>
      <family val="2"/>
    </font>
    <font>
      <sz val="8"/>
      <name val="Arial"/>
      <family val="2"/>
    </font>
    <font>
      <b/>
      <sz val="8"/>
      <name val="LitNusx"/>
      <family val="2"/>
    </font>
    <font>
      <i/>
      <sz val="8"/>
      <name val="LitNusx"/>
      <family val="2"/>
    </font>
    <font>
      <i/>
      <sz val="8"/>
      <name val="Sylfaen"/>
      <family val="1"/>
    </font>
    <font>
      <b/>
      <sz val="8"/>
      <name val="Arial"/>
      <family val="2"/>
    </font>
    <font>
      <b/>
      <sz val="14"/>
      <color indexed="8"/>
      <name val="Calibri"/>
      <family val="2"/>
    </font>
    <font>
      <b/>
      <sz val="12"/>
      <name val="LitNusx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6"/>
      <color indexed="8"/>
      <name val="Calibri"/>
      <family val="2"/>
    </font>
    <font>
      <b/>
      <sz val="6"/>
      <color indexed="8"/>
      <name val="Sylfaen"/>
      <family val="1"/>
    </font>
    <font>
      <b/>
      <sz val="6"/>
      <name val="Sylfaen"/>
      <family val="1"/>
    </font>
    <font>
      <sz val="6"/>
      <name val="Sylfaen"/>
      <family val="1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6"/>
      <color indexed="8"/>
      <name val="Sylfaen"/>
      <family val="1"/>
    </font>
    <font>
      <b/>
      <i/>
      <sz val="6"/>
      <color indexed="8"/>
      <name val="Sylfaen"/>
      <family val="1"/>
    </font>
    <font>
      <i/>
      <sz val="6"/>
      <color indexed="8"/>
      <name val="Sylfaen"/>
      <family val="1"/>
    </font>
    <font>
      <b/>
      <sz val="8"/>
      <color indexed="8"/>
      <name val="Sylfaen"/>
      <family val="1"/>
    </font>
    <font>
      <sz val="8"/>
      <color indexed="8"/>
      <name val="Sylfaen"/>
      <family val="1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i/>
      <sz val="12"/>
      <color theme="1"/>
      <name val="Calibri"/>
      <family val="2"/>
    </font>
    <font>
      <b/>
      <sz val="6"/>
      <color theme="1"/>
      <name val="Sylfaen"/>
      <family val="1"/>
    </font>
    <font>
      <sz val="6"/>
      <color theme="1"/>
      <name val="Sylfaen"/>
      <family val="1"/>
    </font>
    <font>
      <b/>
      <i/>
      <sz val="6"/>
      <color theme="1"/>
      <name val="Sylfaen"/>
      <family val="1"/>
    </font>
    <font>
      <i/>
      <sz val="6"/>
      <color theme="1"/>
      <name val="Sylfaen"/>
      <family val="1"/>
    </font>
    <font>
      <b/>
      <sz val="8"/>
      <color theme="1"/>
      <name val="Sylfaen"/>
      <family val="1"/>
    </font>
    <font>
      <sz val="8"/>
      <color theme="1"/>
      <name val="Sylfaen"/>
      <family val="1"/>
    </font>
    <font>
      <b/>
      <i/>
      <sz val="8"/>
      <color theme="1"/>
      <name val="Calibri"/>
      <family val="2"/>
    </font>
    <font>
      <b/>
      <i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/>
      <right style="thin"/>
      <top style="thin"/>
      <bottom style="thin"/>
    </border>
    <border>
      <left style="medium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64" fillId="0" borderId="0" xfId="0" applyFont="1" applyFill="1" applyAlignment="1" applyProtection="1">
      <alignment/>
      <protection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67" fillId="0" borderId="0" xfId="0" applyFont="1" applyFill="1" applyAlignment="1" applyProtection="1">
      <alignment/>
      <protection/>
    </xf>
    <xf numFmtId="172" fontId="2" fillId="33" borderId="10" xfId="42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2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172" fontId="13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172" fontId="2" fillId="33" borderId="11" xfId="42" applyNumberFormat="1" applyFont="1" applyFill="1" applyBorder="1" applyAlignment="1">
      <alignment horizontal="center" vertical="center" wrapText="1"/>
    </xf>
    <xf numFmtId="172" fontId="2" fillId="33" borderId="12" xfId="42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 wrapText="1"/>
    </xf>
    <xf numFmtId="172" fontId="13" fillId="0" borderId="12" xfId="42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 indent="1"/>
      <protection/>
    </xf>
    <xf numFmtId="172" fontId="13" fillId="0" borderId="13" xfId="42" applyNumberFormat="1" applyFont="1" applyFill="1" applyBorder="1" applyAlignment="1">
      <alignment horizontal="center" vertical="center" wrapText="1"/>
    </xf>
    <xf numFmtId="172" fontId="13" fillId="0" borderId="14" xfId="42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73" fontId="65" fillId="0" borderId="0" xfId="0" applyNumberFormat="1" applyFont="1" applyFill="1" applyBorder="1" applyAlignment="1">
      <alignment/>
    </xf>
    <xf numFmtId="173" fontId="16" fillId="0" borderId="10" xfId="42" applyNumberFormat="1" applyFont="1" applyFill="1" applyBorder="1" applyAlignment="1">
      <alignment horizontal="center" vertical="center" wrapText="1"/>
    </xf>
    <xf numFmtId="173" fontId="16" fillId="0" borderId="12" xfId="42" applyNumberFormat="1" applyFont="1" applyFill="1" applyBorder="1" applyAlignment="1">
      <alignment horizontal="center" vertical="center" wrapText="1"/>
    </xf>
    <xf numFmtId="0" fontId="68" fillId="33" borderId="11" xfId="57" applyFont="1" applyFill="1" applyBorder="1" applyAlignment="1" applyProtection="1">
      <alignment horizontal="left" vertical="center" wrapText="1"/>
      <protection/>
    </xf>
    <xf numFmtId="0" fontId="68" fillId="0" borderId="11" xfId="57" applyFont="1" applyFill="1" applyBorder="1" applyAlignment="1" applyProtection="1">
      <alignment horizontal="left" vertical="center" wrapText="1" indent="1"/>
      <protection/>
    </xf>
    <xf numFmtId="0" fontId="69" fillId="0" borderId="11" xfId="57" applyFont="1" applyFill="1" applyBorder="1" applyAlignment="1" applyProtection="1">
      <alignment horizontal="left" vertical="center" indent="3"/>
      <protection/>
    </xf>
    <xf numFmtId="0" fontId="69" fillId="0" borderId="11" xfId="57" applyFont="1" applyFill="1" applyBorder="1" applyAlignment="1" applyProtection="1">
      <alignment horizontal="left" vertical="center" wrapText="1" indent="3"/>
      <protection/>
    </xf>
    <xf numFmtId="0" fontId="70" fillId="0" borderId="11" xfId="57" applyFont="1" applyFill="1" applyBorder="1" applyAlignment="1" applyProtection="1">
      <alignment horizontal="left" vertical="center" wrapText="1" indent="3"/>
      <protection/>
    </xf>
    <xf numFmtId="0" fontId="71" fillId="0" borderId="11" xfId="57" applyFont="1" applyFill="1" applyBorder="1" applyAlignment="1" applyProtection="1">
      <alignment horizontal="left" vertical="center" wrapText="1" indent="5"/>
      <protection/>
    </xf>
    <xf numFmtId="0" fontId="16" fillId="0" borderId="11" xfId="57" applyFont="1" applyFill="1" applyBorder="1" applyAlignment="1" applyProtection="1">
      <alignment horizontal="left" vertical="center" wrapText="1" indent="1"/>
      <protection/>
    </xf>
    <xf numFmtId="0" fontId="16" fillId="0" borderId="11" xfId="57" applyFont="1" applyFill="1" applyBorder="1" applyAlignment="1" applyProtection="1">
      <alignment horizontal="left" vertical="center" wrapText="1" indent="3"/>
      <protection/>
    </xf>
    <xf numFmtId="0" fontId="17" fillId="0" borderId="11" xfId="57" applyFont="1" applyFill="1" applyBorder="1" applyAlignment="1" applyProtection="1">
      <alignment horizontal="left" vertical="center" wrapText="1" indent="4"/>
      <protection/>
    </xf>
    <xf numFmtId="0" fontId="16" fillId="34" borderId="15" xfId="57" applyFont="1" applyFill="1" applyBorder="1" applyAlignment="1" applyProtection="1">
      <alignment horizontal="left" vertical="center" wrapText="1"/>
      <protection/>
    </xf>
    <xf numFmtId="173" fontId="72" fillId="33" borderId="10" xfId="0" applyNumberFormat="1" applyFont="1" applyFill="1" applyBorder="1" applyAlignment="1">
      <alignment horizontal="center" vertical="center"/>
    </xf>
    <xf numFmtId="173" fontId="72" fillId="33" borderId="12" xfId="0" applyNumberFormat="1" applyFont="1" applyFill="1" applyBorder="1" applyAlignment="1">
      <alignment horizontal="center" vertical="center"/>
    </xf>
    <xf numFmtId="173" fontId="72" fillId="0" borderId="10" xfId="0" applyNumberFormat="1" applyFont="1" applyFill="1" applyBorder="1" applyAlignment="1">
      <alignment horizontal="center" vertical="center"/>
    </xf>
    <xf numFmtId="173" fontId="72" fillId="0" borderId="12" xfId="0" applyNumberFormat="1" applyFont="1" applyFill="1" applyBorder="1" applyAlignment="1">
      <alignment horizontal="center" vertical="center"/>
    </xf>
    <xf numFmtId="173" fontId="73" fillId="0" borderId="10" xfId="0" applyNumberFormat="1" applyFont="1" applyFill="1" applyBorder="1" applyAlignment="1">
      <alignment horizontal="center" vertical="center"/>
    </xf>
    <xf numFmtId="173" fontId="73" fillId="0" borderId="12" xfId="0" applyNumberFormat="1" applyFont="1" applyFill="1" applyBorder="1" applyAlignment="1">
      <alignment horizontal="center" vertical="center"/>
    </xf>
    <xf numFmtId="173" fontId="73" fillId="0" borderId="10" xfId="42" applyNumberFormat="1" applyFont="1" applyFill="1" applyBorder="1" applyAlignment="1">
      <alignment horizontal="center" vertical="center"/>
    </xf>
    <xf numFmtId="173" fontId="72" fillId="33" borderId="13" xfId="0" applyNumberFormat="1" applyFont="1" applyFill="1" applyBorder="1" applyAlignment="1">
      <alignment horizontal="center" vertical="center"/>
    </xf>
    <xf numFmtId="173" fontId="72" fillId="33" borderId="14" xfId="0" applyNumberFormat="1" applyFont="1" applyFill="1" applyBorder="1" applyAlignment="1">
      <alignment horizontal="center" vertical="center"/>
    </xf>
    <xf numFmtId="43" fontId="18" fillId="0" borderId="16" xfId="42" applyNumberFormat="1" applyFont="1" applyFill="1" applyBorder="1" applyAlignment="1">
      <alignment horizontal="right" vertical="center" wrapText="1"/>
    </xf>
    <xf numFmtId="4" fontId="18" fillId="0" borderId="16" xfId="42" applyNumberFormat="1" applyFont="1" applyFill="1" applyBorder="1" applyAlignment="1">
      <alignment horizontal="center" vertical="center" wrapText="1"/>
    </xf>
    <xf numFmtId="0" fontId="67" fillId="0" borderId="17" xfId="0" applyFont="1" applyFill="1" applyBorder="1" applyAlignment="1" applyProtection="1">
      <alignment horizontal="right" vertical="center"/>
      <protection/>
    </xf>
    <xf numFmtId="0" fontId="67" fillId="0" borderId="18" xfId="0" applyFont="1" applyFill="1" applyBorder="1" applyAlignment="1" applyProtection="1">
      <alignment horizontal="right" vertical="center"/>
      <protection/>
    </xf>
    <xf numFmtId="0" fontId="67" fillId="0" borderId="19" xfId="0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right" vertical="center"/>
    </xf>
    <xf numFmtId="0" fontId="74" fillId="0" borderId="21" xfId="0" applyFont="1" applyBorder="1" applyAlignment="1">
      <alignment horizontal="right" vertical="center"/>
    </xf>
    <xf numFmtId="0" fontId="74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 applyProtection="1">
      <alignment horizontal="right" vertical="center"/>
      <protection/>
    </xf>
    <xf numFmtId="0" fontId="75" fillId="0" borderId="18" xfId="0" applyFont="1" applyFill="1" applyBorder="1" applyAlignment="1" applyProtection="1">
      <alignment horizontal="right" vertical="center"/>
      <protection/>
    </xf>
    <xf numFmtId="0" fontId="75" fillId="0" borderId="19" xfId="0" applyFont="1" applyFill="1" applyBorder="1" applyAlignment="1" applyProtection="1">
      <alignment horizontal="right" vertical="center"/>
      <protection/>
    </xf>
    <xf numFmtId="0" fontId="15" fillId="0" borderId="11" xfId="0" applyFont="1" applyFill="1" applyBorder="1" applyAlignment="1" quotePrefix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right" vertical="center"/>
    </xf>
    <xf numFmtId="0" fontId="69" fillId="0" borderId="10" xfId="0" applyFont="1" applyFill="1" applyBorder="1" applyAlignment="1">
      <alignment horizontal="right" vertical="center"/>
    </xf>
    <xf numFmtId="0" fontId="69" fillId="0" borderId="12" xfId="0" applyFont="1" applyFill="1" applyBorder="1" applyAlignment="1">
      <alignment horizontal="right" vertical="center"/>
    </xf>
    <xf numFmtId="0" fontId="16" fillId="0" borderId="11" xfId="57" applyFont="1" applyFill="1" applyBorder="1" applyAlignment="1" applyProtection="1">
      <alignment horizontal="center" vertical="center" wrapText="1"/>
      <protection/>
    </xf>
    <xf numFmtId="173" fontId="16" fillId="0" borderId="10" xfId="0" applyNumberFormat="1" applyFont="1" applyFill="1" applyBorder="1" applyAlignment="1">
      <alignment horizontal="center" vertical="center" wrapText="1"/>
    </xf>
    <xf numFmtId="173" fontId="16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3" fontId="66" fillId="33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\N821\2019\&#4321;&#4304;&#4305;&#4312;&#4323;&#4335;&#4308;&#4322;&#4317;%20&#4307;&#4304;&#4316;&#4304;&#4320;&#4311;&#4308;&#4305;&#4312;%20&#4324;&#4317;&#4320;&#4315;&#4323;&#4314;&#4308;&#4305;&#4312;&#4311;%201789%20&#4305;&#4320;&#4331;%202019%20&#4304;&#4318;&#4320;&#4312;&#4314;&#43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5"/>
      <sheetName val="#6"/>
      <sheetName val="#7"/>
      <sheetName val="კვარტალური "/>
      <sheetName val="მინისტრის ცხრილი"/>
    </sheetNames>
    <sheetDataSet>
      <sheetData sheetId="0">
        <row r="19">
          <cell r="H19">
            <v>789978.4</v>
          </cell>
        </row>
        <row r="20">
          <cell r="H20">
            <v>79253.42</v>
          </cell>
        </row>
        <row r="21">
          <cell r="H21">
            <v>18250</v>
          </cell>
        </row>
        <row r="22">
          <cell r="H22">
            <v>12167.150000000001</v>
          </cell>
        </row>
        <row r="35">
          <cell r="F35">
            <v>1422191.3699999999</v>
          </cell>
        </row>
        <row r="38">
          <cell r="F38">
            <v>7341.8</v>
          </cell>
        </row>
        <row r="44">
          <cell r="H44">
            <v>352049.62999999995</v>
          </cell>
        </row>
        <row r="46">
          <cell r="H46">
            <v>4020.5</v>
          </cell>
        </row>
        <row r="49">
          <cell r="F49">
            <v>460882.22</v>
          </cell>
          <cell r="H49">
            <v>24911.210000000003</v>
          </cell>
        </row>
        <row r="90">
          <cell r="H90">
            <v>4021.85</v>
          </cell>
        </row>
        <row r="92">
          <cell r="F92">
            <v>925</v>
          </cell>
        </row>
        <row r="93">
          <cell r="F93">
            <v>5054</v>
          </cell>
        </row>
        <row r="94">
          <cell r="F94">
            <v>10968.71</v>
          </cell>
        </row>
        <row r="102">
          <cell r="F102">
            <v>99432.06</v>
          </cell>
          <cell r="H102">
            <v>12867.609999999999</v>
          </cell>
        </row>
        <row r="126">
          <cell r="H126">
            <v>756539.66</v>
          </cell>
        </row>
        <row r="136">
          <cell r="F136">
            <v>42991.8</v>
          </cell>
        </row>
        <row r="144">
          <cell r="H144">
            <v>17682.5</v>
          </cell>
        </row>
        <row r="146">
          <cell r="H146">
            <v>355589.74000000005</v>
          </cell>
        </row>
        <row r="187">
          <cell r="F187">
            <v>16894</v>
          </cell>
          <cell r="H187">
            <v>0</v>
          </cell>
        </row>
        <row r="228">
          <cell r="H228">
            <v>2773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14"/>
  <sheetViews>
    <sheetView view="pageBreakPreview" zoomScale="130" zoomScaleSheetLayoutView="130" zoomScalePageLayoutView="0" workbookViewId="0" topLeftCell="A1">
      <selection activeCell="E12" sqref="E12"/>
    </sheetView>
  </sheetViews>
  <sheetFormatPr defaultColWidth="9.140625" defaultRowHeight="15"/>
  <cols>
    <col min="1" max="1" width="1.8515625" style="0" customWidth="1"/>
    <col min="2" max="2" width="14.421875" style="0" customWidth="1"/>
    <col min="3" max="3" width="54.421875" style="0" customWidth="1"/>
    <col min="4" max="4" width="18.421875" style="0" customWidth="1"/>
    <col min="5" max="5" width="19.00390625" style="0" customWidth="1"/>
    <col min="6" max="6" width="18.421875" style="5" customWidth="1"/>
  </cols>
  <sheetData>
    <row r="1" ht="13.5" customHeight="1" thickBot="1"/>
    <row r="2" spans="2:12" s="1" customFormat="1" ht="18.75" customHeight="1">
      <c r="B2" s="46" t="s">
        <v>60</v>
      </c>
      <c r="C2" s="47"/>
      <c r="D2" s="47"/>
      <c r="E2" s="47"/>
      <c r="F2" s="48"/>
      <c r="G2" s="6"/>
      <c r="H2" s="6"/>
      <c r="I2" s="6"/>
      <c r="J2" s="6"/>
      <c r="K2" s="6"/>
      <c r="L2" s="6"/>
    </row>
    <row r="3" spans="2:6" ht="63" customHeight="1">
      <c r="B3" s="49" t="s">
        <v>70</v>
      </c>
      <c r="C3" s="50"/>
      <c r="D3" s="50"/>
      <c r="E3" s="50"/>
      <c r="F3" s="51"/>
    </row>
    <row r="4" spans="2:6" ht="17.25" customHeight="1">
      <c r="B4" s="52" t="s">
        <v>9</v>
      </c>
      <c r="C4" s="53"/>
      <c r="D4" s="53"/>
      <c r="E4" s="53"/>
      <c r="F4" s="54"/>
    </row>
    <row r="5" spans="2:6" ht="36" customHeight="1">
      <c r="B5" s="14" t="s">
        <v>59</v>
      </c>
      <c r="C5" s="8" t="s">
        <v>58</v>
      </c>
      <c r="D5" s="7" t="s">
        <v>6</v>
      </c>
      <c r="E5" s="7" t="s">
        <v>7</v>
      </c>
      <c r="F5" s="15" t="s">
        <v>8</v>
      </c>
    </row>
    <row r="6" spans="2:6" ht="90.75" customHeight="1">
      <c r="B6" s="16" t="s">
        <v>61</v>
      </c>
      <c r="C6" s="21" t="s">
        <v>63</v>
      </c>
      <c r="D6" s="9">
        <f>D7+D13+D14</f>
        <v>12750</v>
      </c>
      <c r="E6" s="9">
        <f>E7+E13+E14</f>
        <v>12750</v>
      </c>
      <c r="F6" s="9">
        <f>F7+F13+F14</f>
        <v>3597.136659999999</v>
      </c>
    </row>
    <row r="7" spans="2:6" ht="15">
      <c r="B7" s="55"/>
      <c r="C7" s="10" t="s">
        <v>57</v>
      </c>
      <c r="D7" s="11">
        <f>D8+D9+D11+D12+D10</f>
        <v>11547</v>
      </c>
      <c r="E7" s="11">
        <f>E8+E9+E11+E12+E10</f>
        <v>11547</v>
      </c>
      <c r="F7" s="11">
        <f>F8+F9+F11+F12+F10</f>
        <v>3577.4696599999993</v>
      </c>
    </row>
    <row r="8" spans="2:6" ht="15">
      <c r="B8" s="55"/>
      <c r="C8" s="12" t="s">
        <v>2</v>
      </c>
      <c r="D8" s="11">
        <f>'5-1 და 5-2 ბ 1 კვარტალი'!C22+'5-1 და 5-2 ბ 1 კვარტალი'!D22</f>
        <v>4645</v>
      </c>
      <c r="E8" s="11">
        <f>'5-1 და 5-2 ბ 1 კვარტალი'!F22+'5-1 და 5-2 ბ 1 კვარტალი'!G22</f>
        <v>4645</v>
      </c>
      <c r="F8" s="17">
        <f>'5-1 და 5-2 ბ 1 კვარტალი'!I22+'5-1 და 5-2 ბ 1 კვარტალი'!J22</f>
        <v>1429.5331699999997</v>
      </c>
    </row>
    <row r="9" spans="2:6" ht="15">
      <c r="B9" s="55"/>
      <c r="C9" s="12" t="s">
        <v>1</v>
      </c>
      <c r="D9" s="11">
        <f>'5-1 და 5-2 ბ 1 კვარტალი'!C29+'5-1 და 5-2 ბ 1 კვარტალი'!D29</f>
        <v>3588</v>
      </c>
      <c r="E9" s="11">
        <f>'5-1 და 5-2 ბ 1 კვარტალი'!F29+'5-1 და 5-2 ბ 1 კვარტალი'!G29</f>
        <v>3588</v>
      </c>
      <c r="F9" s="17">
        <f>'5-1 და 5-2 ბ 1 კვარტალი'!I29+'5-1 და 5-2 ბ 1 კვარტალი'!J29</f>
        <v>975.1327899999999</v>
      </c>
    </row>
    <row r="10" spans="2:6" ht="15">
      <c r="B10" s="55"/>
      <c r="C10" s="12" t="s">
        <v>3</v>
      </c>
      <c r="D10" s="11">
        <f>'5-1 და 5-2 ბ 1 კვარტალი'!C42+'5-1 და 5-2 ბ 1 კვარტალი'!D42</f>
        <v>2305</v>
      </c>
      <c r="E10" s="11">
        <f>'5-1 და 5-2 ბ 1 კვარტალი'!F42+'5-1 და 5-2 ბ 1 კვარტალი'!G42</f>
        <v>2305</v>
      </c>
      <c r="F10" s="17">
        <f>'5-1 და 5-2 ბ 1 კვარტალი'!I42+'5-1 და 5-2 ბ 1 კვარტალი'!J42</f>
        <v>756.53966</v>
      </c>
    </row>
    <row r="11" spans="2:6" ht="15">
      <c r="B11" s="55"/>
      <c r="C11" s="13" t="s">
        <v>5</v>
      </c>
      <c r="D11" s="11">
        <f>'5-1 და 5-2 ბ 1 კვარტალი'!C43+'5-1 და 5-2 ბ 1 კვარტალი'!D43</f>
        <v>110</v>
      </c>
      <c r="E11" s="11">
        <f>'5-1 და 5-2 ბ 1 კვარტალი'!F43+'5-1 და 5-2 ბ 1 კვარტალი'!G43</f>
        <v>110</v>
      </c>
      <c r="F11" s="17">
        <f>'5-1 და 5-2 ბ 1 კვარტალი'!I43+'5-1 და 5-2 ბ 1 კვარტალი'!J43</f>
        <v>60.6743</v>
      </c>
    </row>
    <row r="12" spans="2:6" ht="15">
      <c r="B12" s="55"/>
      <c r="C12" s="12" t="s">
        <v>0</v>
      </c>
      <c r="D12" s="11">
        <f>'5-1 და 5-2 ბ 1 კვარტალი'!C44+'5-1 და 5-2 ბ 1 კვარტალი'!D44</f>
        <v>899</v>
      </c>
      <c r="E12" s="11">
        <f>'5-1 და 5-2 ბ 1 კვარტალი'!F44+'5-1 და 5-2 ბ 1 კვარტალი'!G44</f>
        <v>899</v>
      </c>
      <c r="F12" s="17">
        <f>'5-1 და 5-2 ბ 1 კვარტალი'!I44+'5-1 და 5-2 ბ 1 კვარტალი'!J44</f>
        <v>355.58974000000006</v>
      </c>
    </row>
    <row r="13" spans="2:6" ht="15">
      <c r="B13" s="55"/>
      <c r="C13" s="10" t="s">
        <v>56</v>
      </c>
      <c r="D13" s="11">
        <f>'5-1 და 5-2 ბ 1 კვარტალი'!C45+'5-1 და 5-2 ბ 1 კვარტალი'!D45</f>
        <v>1203</v>
      </c>
      <c r="E13" s="11">
        <f>'5-1 და 5-2 ბ 1 კვარტალი'!F45+'5-1 და 5-2 ბ 1 კვარტალი'!G45</f>
        <v>1203</v>
      </c>
      <c r="F13" s="17">
        <f>'5-1 და 5-2 ბ 1 კვარტალი'!I45+'5-1 და 5-2 ბ 1 კვარტალი'!J45</f>
        <v>19.666999999999998</v>
      </c>
    </row>
    <row r="14" spans="2:6" ht="15.75" thickBot="1">
      <c r="B14" s="56"/>
      <c r="C14" s="18" t="s">
        <v>55</v>
      </c>
      <c r="D14" s="19">
        <f>'5-1 და 5-2 ბ 1 კვარტალი'!C54+'5-1 და 5-2 ბ 1 კვარტალი'!D54</f>
        <v>0</v>
      </c>
      <c r="E14" s="19">
        <f>'5-1 და 5-2 ბ 1 კვარტალი'!F54+'5-1 და 5-2 ბ 1 კვარტალი'!G54</f>
        <v>0</v>
      </c>
      <c r="F14" s="20">
        <f>'5-1 და 5-2 ბ 1 კვარტალი'!I54+'5-1 და 5-2 ბ 1 კვარტალი'!J54</f>
        <v>0</v>
      </c>
    </row>
  </sheetData>
  <sheetProtection/>
  <mergeCells count="4">
    <mergeCell ref="B2:F2"/>
    <mergeCell ref="B3:F3"/>
    <mergeCell ref="B4:F4"/>
    <mergeCell ref="B7:B14"/>
  </mergeCells>
  <printOptions horizontalCentered="1"/>
  <pageMargins left="0.25" right="0.25" top="0.25" bottom="0.25" header="0" footer="0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55"/>
  <sheetViews>
    <sheetView view="pageBreakPreview" zoomScale="145" zoomScaleSheetLayoutView="145" zoomScalePageLayoutView="0" workbookViewId="0" topLeftCell="A4">
      <selection activeCell="G12" sqref="G12:G15"/>
    </sheetView>
  </sheetViews>
  <sheetFormatPr defaultColWidth="9.140625" defaultRowHeight="15"/>
  <cols>
    <col min="1" max="1" width="1.8515625" style="2" customWidth="1"/>
    <col min="2" max="2" width="39.7109375" style="2" customWidth="1"/>
    <col min="3" max="3" width="9.421875" style="22" customWidth="1"/>
    <col min="4" max="4" width="13.7109375" style="22" customWidth="1"/>
    <col min="5" max="5" width="7.140625" style="22" customWidth="1"/>
    <col min="6" max="6" width="9.421875" style="22" customWidth="1"/>
    <col min="7" max="7" width="13.7109375" style="22" customWidth="1"/>
    <col min="8" max="8" width="7.00390625" style="22" customWidth="1"/>
    <col min="9" max="9" width="9.421875" style="22" customWidth="1"/>
    <col min="10" max="10" width="13.7109375" style="22" customWidth="1"/>
    <col min="11" max="11" width="7.8515625" style="22" customWidth="1"/>
    <col min="12" max="12" width="10.57421875" style="2" bestFit="1" customWidth="1"/>
    <col min="13" max="16384" width="9.140625" style="2" customWidth="1"/>
  </cols>
  <sheetData>
    <row r="1" ht="10.5" customHeight="1" thickBot="1"/>
    <row r="2" spans="2:11" s="1" customFormat="1" ht="12.75" customHeight="1">
      <c r="B2" s="57" t="s">
        <v>62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15">
      <c r="B3" s="60" t="s">
        <v>69</v>
      </c>
      <c r="C3" s="61"/>
      <c r="D3" s="61"/>
      <c r="E3" s="61"/>
      <c r="F3" s="61"/>
      <c r="G3" s="61"/>
      <c r="H3" s="61"/>
      <c r="I3" s="61"/>
      <c r="J3" s="61"/>
      <c r="K3" s="62"/>
    </row>
    <row r="4" spans="2:11" ht="9" customHeight="1">
      <c r="B4" s="63" t="s">
        <v>9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14.25" customHeight="1">
      <c r="B5" s="66" t="s">
        <v>10</v>
      </c>
      <c r="C5" s="67" t="s">
        <v>6</v>
      </c>
      <c r="D5" s="67"/>
      <c r="E5" s="67"/>
      <c r="F5" s="67" t="s">
        <v>7</v>
      </c>
      <c r="G5" s="67"/>
      <c r="H5" s="67"/>
      <c r="I5" s="67" t="s">
        <v>8</v>
      </c>
      <c r="J5" s="67"/>
      <c r="K5" s="68"/>
    </row>
    <row r="6" spans="2:11" ht="30.75" customHeight="1">
      <c r="B6" s="66"/>
      <c r="C6" s="23" t="s">
        <v>52</v>
      </c>
      <c r="D6" s="23" t="s">
        <v>53</v>
      </c>
      <c r="E6" s="23" t="s">
        <v>3</v>
      </c>
      <c r="F6" s="23" t="s">
        <v>52</v>
      </c>
      <c r="G6" s="23" t="s">
        <v>53</v>
      </c>
      <c r="H6" s="23" t="s">
        <v>3</v>
      </c>
      <c r="I6" s="23" t="s">
        <v>52</v>
      </c>
      <c r="J6" s="23" t="s">
        <v>53</v>
      </c>
      <c r="K6" s="24" t="s">
        <v>3</v>
      </c>
    </row>
    <row r="7" spans="2:11" s="4" customFormat="1" ht="12.75" customHeight="1">
      <c r="B7" s="25" t="s">
        <v>15</v>
      </c>
      <c r="C7" s="35">
        <f>SUM(C8)</f>
        <v>7450</v>
      </c>
      <c r="D7" s="35">
        <f>SUM(D8)</f>
        <v>3200</v>
      </c>
      <c r="E7" s="35"/>
      <c r="F7" s="35">
        <f>SUM(F8)</f>
        <v>7450</v>
      </c>
      <c r="G7" s="35">
        <f>SUM(G8)</f>
        <v>3200</v>
      </c>
      <c r="H7" s="35"/>
      <c r="I7" s="35">
        <f>SUM(I8)</f>
        <v>2066.6809599999992</v>
      </c>
      <c r="J7" s="35">
        <f>SUM(J8)</f>
        <v>899.6489700000001</v>
      </c>
      <c r="K7" s="36">
        <f>SUM(K8)</f>
        <v>0</v>
      </c>
    </row>
    <row r="8" spans="2:11" s="3" customFormat="1" ht="15" customHeight="1">
      <c r="B8" s="26" t="s">
        <v>16</v>
      </c>
      <c r="C8" s="37">
        <f>SUM(C9)</f>
        <v>7450</v>
      </c>
      <c r="D8" s="37">
        <f>SUM(D9:D10)</f>
        <v>3200</v>
      </c>
      <c r="E8" s="37"/>
      <c r="F8" s="37">
        <f>SUM(F9)</f>
        <v>7450</v>
      </c>
      <c r="G8" s="37">
        <f>SUM(G9:G10)</f>
        <v>3200</v>
      </c>
      <c r="H8" s="37"/>
      <c r="I8" s="37">
        <f>SUM(I9)</f>
        <v>2066.6809599999992</v>
      </c>
      <c r="J8" s="37">
        <f>SUM(J9:J10)</f>
        <v>899.6489700000001</v>
      </c>
      <c r="K8" s="38">
        <f>SUM(K10:K19)</f>
        <v>0</v>
      </c>
    </row>
    <row r="9" spans="2:11" ht="11.25" customHeight="1">
      <c r="B9" s="27" t="s">
        <v>14</v>
      </c>
      <c r="C9" s="39">
        <f>C20</f>
        <v>7450</v>
      </c>
      <c r="D9" s="39"/>
      <c r="E9" s="39"/>
      <c r="F9" s="39">
        <f>F20</f>
        <v>7450</v>
      </c>
      <c r="G9" s="39"/>
      <c r="H9" s="39"/>
      <c r="I9" s="39">
        <f>I20</f>
        <v>2066.6809599999992</v>
      </c>
      <c r="J9" s="39"/>
      <c r="K9" s="40"/>
    </row>
    <row r="10" spans="2:11" ht="11.25" customHeight="1">
      <c r="B10" s="28" t="s">
        <v>17</v>
      </c>
      <c r="C10" s="39"/>
      <c r="D10" s="39">
        <f>D12+D13+D14</f>
        <v>3200</v>
      </c>
      <c r="E10" s="39"/>
      <c r="F10" s="39"/>
      <c r="G10" s="39">
        <f>G12+G13+G14</f>
        <v>3200</v>
      </c>
      <c r="H10" s="39"/>
      <c r="I10" s="39"/>
      <c r="J10" s="39">
        <f>SUM(J12:J19)</f>
        <v>899.6489700000001</v>
      </c>
      <c r="K10" s="40"/>
    </row>
    <row r="11" spans="2:11" s="3" customFormat="1" ht="11.25" customHeight="1">
      <c r="B11" s="29" t="s">
        <v>18</v>
      </c>
      <c r="C11" s="37"/>
      <c r="D11" s="37"/>
      <c r="E11" s="37"/>
      <c r="F11" s="37"/>
      <c r="G11" s="37"/>
      <c r="H11" s="37"/>
      <c r="I11" s="37"/>
      <c r="J11" s="37"/>
      <c r="K11" s="38"/>
    </row>
    <row r="12" spans="2:11" ht="11.25" customHeight="1">
      <c r="B12" s="30" t="s">
        <v>19</v>
      </c>
      <c r="C12" s="39"/>
      <c r="D12" s="39">
        <f>3031700/1000</f>
        <v>3031.7</v>
      </c>
      <c r="E12" s="39"/>
      <c r="F12" s="39"/>
      <c r="G12" s="39">
        <f>D12</f>
        <v>3031.7</v>
      </c>
      <c r="H12" s="39"/>
      <c r="I12" s="39"/>
      <c r="J12" s="39">
        <f>'[1]#5'!$H$19/1000</f>
        <v>789.9784000000001</v>
      </c>
      <c r="K12" s="40"/>
    </row>
    <row r="13" spans="2:11" ht="11.25" customHeight="1">
      <c r="B13" s="30" t="s">
        <v>20</v>
      </c>
      <c r="C13" s="39"/>
      <c r="D13" s="39">
        <f>150000/1000</f>
        <v>150</v>
      </c>
      <c r="E13" s="39"/>
      <c r="F13" s="39"/>
      <c r="G13" s="39">
        <f>D13</f>
        <v>150</v>
      </c>
      <c r="H13" s="39"/>
      <c r="I13" s="39"/>
      <c r="J13" s="39">
        <f>'[1]#5'!$H$20/1000</f>
        <v>79.25341999999999</v>
      </c>
      <c r="K13" s="40"/>
    </row>
    <row r="14" spans="2:11" ht="11.25" customHeight="1">
      <c r="B14" s="30" t="s">
        <v>21</v>
      </c>
      <c r="C14" s="39"/>
      <c r="D14" s="39">
        <f>18300/1000</f>
        <v>18.3</v>
      </c>
      <c r="E14" s="39"/>
      <c r="F14" s="39"/>
      <c r="G14" s="39">
        <f>D14</f>
        <v>18.3</v>
      </c>
      <c r="H14" s="39"/>
      <c r="I14" s="39"/>
      <c r="J14" s="39">
        <f>'[1]#5'!$H$21/1000</f>
        <v>18.25</v>
      </c>
      <c r="K14" s="40"/>
    </row>
    <row r="15" spans="2:11" ht="11.25" customHeight="1">
      <c r="B15" s="30" t="s">
        <v>22</v>
      </c>
      <c r="C15" s="39"/>
      <c r="D15" s="39">
        <v>0</v>
      </c>
      <c r="E15" s="39"/>
      <c r="F15" s="39"/>
      <c r="G15" s="39">
        <f>D15</f>
        <v>0</v>
      </c>
      <c r="H15" s="39"/>
      <c r="I15" s="39"/>
      <c r="J15" s="39">
        <f>'[1]#5'!$H$22/1000</f>
        <v>12.167150000000001</v>
      </c>
      <c r="K15" s="40"/>
    </row>
    <row r="16" spans="2:11" ht="11.25" customHeight="1">
      <c r="B16" s="28" t="s">
        <v>3</v>
      </c>
      <c r="C16" s="39"/>
      <c r="D16" s="39"/>
      <c r="E16" s="39"/>
      <c r="F16" s="39"/>
      <c r="G16" s="39"/>
      <c r="H16" s="39"/>
      <c r="I16" s="39"/>
      <c r="J16" s="39"/>
      <c r="K16" s="40"/>
    </row>
    <row r="17" spans="2:11" s="3" customFormat="1" ht="11.25" customHeight="1">
      <c r="B17" s="26" t="s">
        <v>23</v>
      </c>
      <c r="C17" s="37"/>
      <c r="D17" s="37"/>
      <c r="E17" s="37"/>
      <c r="F17" s="37"/>
      <c r="G17" s="37"/>
      <c r="H17" s="37"/>
      <c r="I17" s="37"/>
      <c r="J17" s="37"/>
      <c r="K17" s="38"/>
    </row>
    <row r="18" spans="2:11" s="3" customFormat="1" ht="11.25" customHeight="1">
      <c r="B18" s="26" t="s">
        <v>24</v>
      </c>
      <c r="C18" s="37"/>
      <c r="D18" s="37"/>
      <c r="E18" s="37"/>
      <c r="F18" s="37"/>
      <c r="G18" s="37"/>
      <c r="H18" s="37"/>
      <c r="I18" s="37"/>
      <c r="J18" s="37"/>
      <c r="K18" s="38"/>
    </row>
    <row r="19" spans="2:11" s="3" customFormat="1" ht="11.25" customHeight="1">
      <c r="B19" s="26" t="s">
        <v>25</v>
      </c>
      <c r="C19" s="37"/>
      <c r="D19" s="37"/>
      <c r="E19" s="37"/>
      <c r="F19" s="37"/>
      <c r="G19" s="37"/>
      <c r="H19" s="37"/>
      <c r="I19" s="37"/>
      <c r="J19" s="37"/>
      <c r="K19" s="38"/>
    </row>
    <row r="20" spans="2:12" s="4" customFormat="1" ht="13.5" customHeight="1">
      <c r="B20" s="25" t="s">
        <v>26</v>
      </c>
      <c r="C20" s="35">
        <f aca="true" t="shared" si="0" ref="C20:K20">C21+C45+C53+C54</f>
        <v>7450</v>
      </c>
      <c r="D20" s="35">
        <f>D21+D45+D53+D54</f>
        <v>5300</v>
      </c>
      <c r="E20" s="35">
        <f t="shared" si="0"/>
        <v>0</v>
      </c>
      <c r="F20" s="35">
        <f>F21+F45+F53+F54</f>
        <v>7450</v>
      </c>
      <c r="G20" s="35">
        <f>G21+G45+G53+G54</f>
        <v>5300</v>
      </c>
      <c r="H20" s="35">
        <f>H21+H45+H53+H54</f>
        <v>0</v>
      </c>
      <c r="I20" s="35">
        <f t="shared" si="0"/>
        <v>2066.6809599999992</v>
      </c>
      <c r="J20" s="35">
        <f t="shared" si="0"/>
        <v>1530.4557</v>
      </c>
      <c r="K20" s="36">
        <f t="shared" si="0"/>
        <v>0</v>
      </c>
      <c r="L20" s="70">
        <f>C20-F20</f>
        <v>0</v>
      </c>
    </row>
    <row r="21" spans="2:11" s="3" customFormat="1" ht="11.25" customHeight="1">
      <c r="B21" s="31" t="s">
        <v>27</v>
      </c>
      <c r="C21" s="37">
        <f aca="true" t="shared" si="1" ref="C21:I21">C22+C29+C40+C41+C42+C43+C44</f>
        <v>6280</v>
      </c>
      <c r="D21" s="37">
        <f t="shared" si="1"/>
        <v>5267</v>
      </c>
      <c r="E21" s="37">
        <f t="shared" si="1"/>
        <v>0</v>
      </c>
      <c r="F21" s="37">
        <f>F22+F29+F40+F41+F42+F43+F44</f>
        <v>6280</v>
      </c>
      <c r="G21" s="37">
        <f>G22+G29+G40+G41+G42+G43+G44</f>
        <v>5267</v>
      </c>
      <c r="H21" s="37">
        <f>H22+H29+H40+H41+H42+H43+H44</f>
        <v>0</v>
      </c>
      <c r="I21" s="37">
        <f t="shared" si="1"/>
        <v>2049.7869599999995</v>
      </c>
      <c r="J21" s="37">
        <f>J22+J29+J40+J41+J42+J43+J44</f>
        <v>1527.6827</v>
      </c>
      <c r="K21" s="38">
        <f>K22+K29+K40+K41+K42+K43+K44</f>
        <v>0</v>
      </c>
    </row>
    <row r="22" spans="2:11" s="3" customFormat="1" ht="11.25" customHeight="1">
      <c r="B22" s="32" t="s">
        <v>2</v>
      </c>
      <c r="C22" s="37">
        <f aca="true" t="shared" si="2" ref="C22:I22">C23+C24+C25+C26+C27+C28</f>
        <v>4246</v>
      </c>
      <c r="D22" s="37">
        <f t="shared" si="2"/>
        <v>399</v>
      </c>
      <c r="E22" s="37">
        <f t="shared" si="2"/>
        <v>0</v>
      </c>
      <c r="F22" s="37">
        <f>F23+F24+F25+F26+F27+F28</f>
        <v>4246</v>
      </c>
      <c r="G22" s="37">
        <f>G23+G24+G25+G26+G27+G28</f>
        <v>399</v>
      </c>
      <c r="H22" s="37">
        <f>H23+H24+H25+H26+H27+H28</f>
        <v>0</v>
      </c>
      <c r="I22" s="37">
        <f t="shared" si="2"/>
        <v>1429.5331699999997</v>
      </c>
      <c r="J22" s="37">
        <f>J23+J24+J25+J26+J27+J28</f>
        <v>0</v>
      </c>
      <c r="K22" s="38">
        <f>K23+K24+K25+K26+K27+K28</f>
        <v>0</v>
      </c>
    </row>
    <row r="23" spans="2:11" ht="11.25" customHeight="1">
      <c r="B23" s="33" t="s">
        <v>11</v>
      </c>
      <c r="C23" s="39">
        <v>4238.6</v>
      </c>
      <c r="D23" s="39">
        <v>398.28</v>
      </c>
      <c r="E23" s="39"/>
      <c r="F23" s="39">
        <f>C23</f>
        <v>4238.6</v>
      </c>
      <c r="G23" s="39">
        <f>D23</f>
        <v>398.28</v>
      </c>
      <c r="H23" s="39"/>
      <c r="I23" s="39">
        <f>'[1]#5'!$F$35/1000</f>
        <v>1422.1913699999998</v>
      </c>
      <c r="J23" s="39"/>
      <c r="K23" s="40"/>
    </row>
    <row r="24" spans="2:11" ht="11.25" customHeight="1">
      <c r="B24" s="33" t="s">
        <v>28</v>
      </c>
      <c r="C24" s="39"/>
      <c r="D24" s="39"/>
      <c r="E24" s="39"/>
      <c r="F24" s="39"/>
      <c r="G24" s="39"/>
      <c r="H24" s="39"/>
      <c r="I24" s="39"/>
      <c r="J24" s="39"/>
      <c r="K24" s="40"/>
    </row>
    <row r="25" spans="2:11" ht="11.25" customHeight="1">
      <c r="B25" s="33" t="s">
        <v>13</v>
      </c>
      <c r="C25" s="39"/>
      <c r="D25" s="39"/>
      <c r="E25" s="39"/>
      <c r="F25" s="39"/>
      <c r="G25" s="39"/>
      <c r="H25" s="39"/>
      <c r="I25" s="39"/>
      <c r="J25" s="39"/>
      <c r="K25" s="40"/>
    </row>
    <row r="26" spans="2:11" ht="11.25" customHeight="1">
      <c r="B26" s="33" t="s">
        <v>12</v>
      </c>
      <c r="C26" s="39">
        <v>7.4</v>
      </c>
      <c r="D26" s="39">
        <v>0.72</v>
      </c>
      <c r="E26" s="39"/>
      <c r="F26" s="39">
        <f>C26</f>
        <v>7.4</v>
      </c>
      <c r="G26" s="39">
        <f>D26</f>
        <v>0.72</v>
      </c>
      <c r="H26" s="39"/>
      <c r="I26" s="39">
        <f>'[1]#5'!$F$38/1000</f>
        <v>7.3418</v>
      </c>
      <c r="J26" s="39"/>
      <c r="K26" s="40"/>
    </row>
    <row r="27" spans="2:11" ht="11.25" customHeight="1">
      <c r="B27" s="33" t="s">
        <v>29</v>
      </c>
      <c r="C27" s="39"/>
      <c r="D27" s="39"/>
      <c r="E27" s="39"/>
      <c r="F27" s="39"/>
      <c r="G27" s="39"/>
      <c r="H27" s="39"/>
      <c r="I27" s="39"/>
      <c r="J27" s="39"/>
      <c r="K27" s="40"/>
    </row>
    <row r="28" spans="2:11" ht="11.25" customHeight="1">
      <c r="B28" s="33" t="s">
        <v>30</v>
      </c>
      <c r="C28" s="39"/>
      <c r="D28" s="39"/>
      <c r="E28" s="39"/>
      <c r="F28" s="39"/>
      <c r="G28" s="39"/>
      <c r="H28" s="39"/>
      <c r="I28" s="39"/>
      <c r="J28" s="39"/>
      <c r="K28" s="40"/>
    </row>
    <row r="29" spans="2:11" s="3" customFormat="1" ht="11.25" customHeight="1">
      <c r="B29" s="32" t="s">
        <v>1</v>
      </c>
      <c r="C29" s="37">
        <f aca="true" t="shared" si="3" ref="C29:K29">C30+C31+C32+C33+C34+C35+C36+C37+C38+C39</f>
        <v>1944</v>
      </c>
      <c r="D29" s="37">
        <f>D30+D31+D32+D33+D34+D35+D36+D37+D38+D39</f>
        <v>1644</v>
      </c>
      <c r="E29" s="37">
        <f t="shared" si="3"/>
        <v>0</v>
      </c>
      <c r="F29" s="37">
        <f t="shared" si="3"/>
        <v>1944</v>
      </c>
      <c r="G29" s="37">
        <f t="shared" si="3"/>
        <v>1644</v>
      </c>
      <c r="H29" s="37">
        <f t="shared" si="3"/>
        <v>0</v>
      </c>
      <c r="I29" s="37">
        <f t="shared" si="3"/>
        <v>577.26199</v>
      </c>
      <c r="J29" s="37">
        <f t="shared" si="3"/>
        <v>397.8707999999999</v>
      </c>
      <c r="K29" s="38">
        <f t="shared" si="3"/>
        <v>0</v>
      </c>
    </row>
    <row r="30" spans="2:11" ht="11.25" customHeight="1">
      <c r="B30" s="33" t="s">
        <v>31</v>
      </c>
      <c r="C30" s="39"/>
      <c r="D30" s="39">
        <v>1269</v>
      </c>
      <c r="E30" s="39"/>
      <c r="F30" s="39"/>
      <c r="G30" s="39">
        <v>1269</v>
      </c>
      <c r="H30" s="39"/>
      <c r="I30" s="39"/>
      <c r="J30" s="39">
        <f>'[1]#5'!$H$44/1000</f>
        <v>352.0496299999999</v>
      </c>
      <c r="K30" s="40"/>
    </row>
    <row r="31" spans="2:11" ht="11.25" customHeight="1">
      <c r="B31" s="33" t="s">
        <v>32</v>
      </c>
      <c r="C31" s="41"/>
      <c r="D31" s="39">
        <v>64</v>
      </c>
      <c r="E31" s="39"/>
      <c r="F31" s="41"/>
      <c r="G31" s="39">
        <v>64</v>
      </c>
      <c r="H31" s="39"/>
      <c r="I31" s="41"/>
      <c r="J31" s="39">
        <f>'[1]#5'!$H$46/1000</f>
        <v>4.0205</v>
      </c>
      <c r="K31" s="40"/>
    </row>
    <row r="32" spans="2:11" ht="11.25" customHeight="1">
      <c r="B32" s="33" t="s">
        <v>33</v>
      </c>
      <c r="C32" s="39">
        <v>1319</v>
      </c>
      <c r="D32" s="39">
        <v>130</v>
      </c>
      <c r="E32" s="39"/>
      <c r="F32" s="39">
        <v>1319</v>
      </c>
      <c r="G32" s="39">
        <v>130</v>
      </c>
      <c r="H32" s="39"/>
      <c r="I32" s="39">
        <f>'[1]#5'!$F$49/1000</f>
        <v>460.88221999999996</v>
      </c>
      <c r="J32" s="39">
        <f>'[1]#5'!$H$49/1000</f>
        <v>24.911210000000004</v>
      </c>
      <c r="K32" s="40"/>
    </row>
    <row r="33" spans="2:11" ht="11.25" customHeight="1">
      <c r="B33" s="33" t="s">
        <v>34</v>
      </c>
      <c r="C33" s="39"/>
      <c r="D33" s="39">
        <v>100</v>
      </c>
      <c r="E33" s="39"/>
      <c r="F33" s="39">
        <v>0</v>
      </c>
      <c r="G33" s="39">
        <v>100</v>
      </c>
      <c r="H33" s="39"/>
      <c r="I33" s="39"/>
      <c r="J33" s="39">
        <f>'[1]#5'!$H$90/1000</f>
        <v>4.02185</v>
      </c>
      <c r="K33" s="40"/>
    </row>
    <row r="34" spans="2:11" ht="11.25" customHeight="1">
      <c r="B34" s="33" t="s">
        <v>35</v>
      </c>
      <c r="C34" s="39"/>
      <c r="D34" s="39"/>
      <c r="E34" s="39"/>
      <c r="F34" s="39">
        <v>0</v>
      </c>
      <c r="G34" s="39">
        <v>0</v>
      </c>
      <c r="H34" s="39"/>
      <c r="J34" s="39"/>
      <c r="K34" s="40"/>
    </row>
    <row r="35" spans="2:11" ht="11.25" customHeight="1">
      <c r="B35" s="33" t="s">
        <v>36</v>
      </c>
      <c r="C35" s="39">
        <v>5</v>
      </c>
      <c r="D35" s="39"/>
      <c r="E35" s="39"/>
      <c r="F35" s="39">
        <v>5</v>
      </c>
      <c r="G35" s="39">
        <v>0</v>
      </c>
      <c r="H35" s="39"/>
      <c r="I35" s="39">
        <f>'[1]#5'!$F$92/1000</f>
        <v>0.925</v>
      </c>
      <c r="J35" s="39"/>
      <c r="K35" s="40"/>
    </row>
    <row r="36" spans="2:11" ht="19.5" customHeight="1">
      <c r="B36" s="33" t="s">
        <v>37</v>
      </c>
      <c r="C36" s="39">
        <v>10</v>
      </c>
      <c r="D36" s="39"/>
      <c r="E36" s="39"/>
      <c r="F36" s="39">
        <v>10</v>
      </c>
      <c r="G36" s="39">
        <v>0</v>
      </c>
      <c r="H36" s="39"/>
      <c r="I36" s="39">
        <f>'[1]#5'!$F$93/1000</f>
        <v>5.054</v>
      </c>
      <c r="J36" s="39"/>
      <c r="K36" s="40"/>
    </row>
    <row r="37" spans="2:11" ht="18.75" customHeight="1">
      <c r="B37" s="33" t="s">
        <v>38</v>
      </c>
      <c r="C37" s="39">
        <v>89</v>
      </c>
      <c r="D37" s="39"/>
      <c r="E37" s="39"/>
      <c r="F37" s="39">
        <v>89</v>
      </c>
      <c r="G37" s="39">
        <v>0</v>
      </c>
      <c r="H37" s="39"/>
      <c r="I37" s="39">
        <f>'[1]#5'!$F$94/1000</f>
        <v>10.96871</v>
      </c>
      <c r="J37" s="39"/>
      <c r="K37" s="40"/>
    </row>
    <row r="38" spans="2:11" ht="11.25" customHeight="1">
      <c r="B38" s="33" t="s">
        <v>54</v>
      </c>
      <c r="C38" s="41"/>
      <c r="D38" s="39"/>
      <c r="E38" s="39"/>
      <c r="F38" s="39">
        <v>0</v>
      </c>
      <c r="G38" s="39">
        <v>0</v>
      </c>
      <c r="H38" s="39"/>
      <c r="I38" s="41"/>
      <c r="J38" s="39"/>
      <c r="K38" s="40"/>
    </row>
    <row r="39" spans="2:11" ht="11.25" customHeight="1">
      <c r="B39" s="33" t="s">
        <v>39</v>
      </c>
      <c r="C39" s="41">
        <v>521</v>
      </c>
      <c r="D39" s="39">
        <v>81</v>
      </c>
      <c r="E39" s="39"/>
      <c r="F39" s="39">
        <v>521</v>
      </c>
      <c r="G39" s="39">
        <v>81</v>
      </c>
      <c r="H39" s="39"/>
      <c r="I39" s="41">
        <f>'[1]#5'!$F$102/1000</f>
        <v>99.43205999999999</v>
      </c>
      <c r="J39" s="39">
        <f>'[1]#5'!$H$102/1000</f>
        <v>12.867609999999999</v>
      </c>
      <c r="K39" s="40"/>
    </row>
    <row r="40" spans="2:11" s="3" customFormat="1" ht="11.25" customHeight="1">
      <c r="B40" s="32" t="s">
        <v>40</v>
      </c>
      <c r="C40" s="37"/>
      <c r="D40" s="37"/>
      <c r="E40" s="37"/>
      <c r="F40" s="39">
        <v>0</v>
      </c>
      <c r="G40" s="39">
        <v>0</v>
      </c>
      <c r="H40" s="37"/>
      <c r="I40" s="37"/>
      <c r="J40" s="37"/>
      <c r="K40" s="38"/>
    </row>
    <row r="41" spans="2:11" s="3" customFormat="1" ht="11.25" customHeight="1">
      <c r="B41" s="32" t="s">
        <v>4</v>
      </c>
      <c r="C41" s="37"/>
      <c r="D41" s="37"/>
      <c r="E41" s="37"/>
      <c r="F41" s="39">
        <v>0</v>
      </c>
      <c r="G41" s="39">
        <v>0</v>
      </c>
      <c r="H41" s="37"/>
      <c r="I41" s="37"/>
      <c r="J41" s="37"/>
      <c r="K41" s="38"/>
    </row>
    <row r="42" spans="2:11" s="3" customFormat="1" ht="11.25" customHeight="1">
      <c r="B42" s="32" t="s">
        <v>3</v>
      </c>
      <c r="C42" s="37"/>
      <c r="D42" s="37">
        <v>2305</v>
      </c>
      <c r="E42" s="37"/>
      <c r="F42" s="39">
        <v>0</v>
      </c>
      <c r="G42" s="39">
        <v>2305</v>
      </c>
      <c r="H42" s="37"/>
      <c r="I42" s="37"/>
      <c r="J42" s="37">
        <f>'[1]#5'!$H$126/1000</f>
        <v>756.53966</v>
      </c>
      <c r="K42" s="38"/>
    </row>
    <row r="43" spans="2:11" s="3" customFormat="1" ht="11.25" customHeight="1">
      <c r="B43" s="32" t="s">
        <v>5</v>
      </c>
      <c r="C43" s="37">
        <v>90</v>
      </c>
      <c r="D43" s="37">
        <v>20</v>
      </c>
      <c r="E43" s="37"/>
      <c r="F43" s="39">
        <v>90</v>
      </c>
      <c r="G43" s="39">
        <v>20</v>
      </c>
      <c r="H43" s="37"/>
      <c r="I43" s="37">
        <f>'[1]#5'!$F$136/1000</f>
        <v>42.991800000000005</v>
      </c>
      <c r="J43" s="37">
        <f>'[1]#5'!$H$144/1000</f>
        <v>17.6825</v>
      </c>
      <c r="K43" s="38"/>
    </row>
    <row r="44" spans="2:11" s="3" customFormat="1" ht="11.25" customHeight="1">
      <c r="B44" s="32" t="s">
        <v>0</v>
      </c>
      <c r="C44" s="37"/>
      <c r="D44" s="37">
        <v>899</v>
      </c>
      <c r="E44" s="37"/>
      <c r="F44" s="39">
        <v>0</v>
      </c>
      <c r="G44" s="39">
        <v>899</v>
      </c>
      <c r="H44" s="37"/>
      <c r="I44" s="37"/>
      <c r="J44" s="37">
        <f>'[1]#5'!$H$146/1000</f>
        <v>355.58974000000006</v>
      </c>
      <c r="K44" s="38"/>
    </row>
    <row r="45" spans="2:11" s="3" customFormat="1" ht="11.25" customHeight="1">
      <c r="B45" s="31" t="s">
        <v>41</v>
      </c>
      <c r="C45" s="37">
        <f aca="true" t="shared" si="4" ref="C45:I45">C46+C50+C51+C52</f>
        <v>1170</v>
      </c>
      <c r="D45" s="37">
        <f>D46+D50+D51+D52</f>
        <v>33</v>
      </c>
      <c r="E45" s="37">
        <f t="shared" si="4"/>
        <v>0</v>
      </c>
      <c r="F45" s="37">
        <f>F46+F50+F51+F52</f>
        <v>1170</v>
      </c>
      <c r="G45" s="37">
        <f>G46+G50+G51+G52</f>
        <v>33</v>
      </c>
      <c r="H45" s="37">
        <f>H46+H50+H51+H52</f>
        <v>0</v>
      </c>
      <c r="I45" s="37">
        <f t="shared" si="4"/>
        <v>16.894</v>
      </c>
      <c r="J45" s="37">
        <f>J46+J50+J51+J52</f>
        <v>2.773</v>
      </c>
      <c r="K45" s="38">
        <f>K46+K50+K51+K52</f>
        <v>0</v>
      </c>
    </row>
    <row r="46" spans="2:11" s="3" customFormat="1" ht="11.25" customHeight="1">
      <c r="B46" s="32" t="s">
        <v>42</v>
      </c>
      <c r="C46" s="37">
        <f aca="true" t="shared" si="5" ref="C46:K46">C47+C48+C49</f>
        <v>1170</v>
      </c>
      <c r="D46" s="37">
        <f t="shared" si="5"/>
        <v>27</v>
      </c>
      <c r="E46" s="37">
        <f t="shared" si="5"/>
        <v>0</v>
      </c>
      <c r="F46" s="37">
        <f t="shared" si="5"/>
        <v>1170</v>
      </c>
      <c r="G46" s="37">
        <f t="shared" si="5"/>
        <v>27</v>
      </c>
      <c r="H46" s="37">
        <f t="shared" si="5"/>
        <v>0</v>
      </c>
      <c r="I46" s="37">
        <f t="shared" si="5"/>
        <v>16.894</v>
      </c>
      <c r="J46" s="37">
        <f t="shared" si="5"/>
        <v>0</v>
      </c>
      <c r="K46" s="38">
        <f t="shared" si="5"/>
        <v>0</v>
      </c>
    </row>
    <row r="47" spans="2:11" ht="11.25" customHeight="1">
      <c r="B47" s="33" t="s">
        <v>43</v>
      </c>
      <c r="C47" s="39">
        <v>1000</v>
      </c>
      <c r="D47" s="39">
        <v>0</v>
      </c>
      <c r="E47" s="39"/>
      <c r="F47" s="39">
        <v>1000</v>
      </c>
      <c r="G47" s="39">
        <v>0</v>
      </c>
      <c r="H47" s="39"/>
      <c r="I47" s="39"/>
      <c r="J47" s="39"/>
      <c r="K47" s="40"/>
    </row>
    <row r="48" spans="2:11" ht="11.25" customHeight="1">
      <c r="B48" s="33" t="s">
        <v>44</v>
      </c>
      <c r="C48" s="39">
        <v>170</v>
      </c>
      <c r="D48" s="39">
        <v>8</v>
      </c>
      <c r="E48" s="39"/>
      <c r="F48" s="39">
        <v>170</v>
      </c>
      <c r="G48" s="39">
        <v>8</v>
      </c>
      <c r="H48" s="39"/>
      <c r="I48" s="39">
        <f>'[1]#5'!$F$187/1000</f>
        <v>16.894</v>
      </c>
      <c r="J48" s="39">
        <f>'[1]#5'!$H$187</f>
        <v>0</v>
      </c>
      <c r="K48" s="40"/>
    </row>
    <row r="49" spans="2:11" ht="11.25" customHeight="1">
      <c r="B49" s="33" t="s">
        <v>45</v>
      </c>
      <c r="C49" s="39"/>
      <c r="D49" s="39">
        <v>19</v>
      </c>
      <c r="E49" s="39"/>
      <c r="F49" s="39">
        <v>0</v>
      </c>
      <c r="G49" s="39">
        <v>19</v>
      </c>
      <c r="H49" s="39"/>
      <c r="I49" s="39"/>
      <c r="J49" s="39"/>
      <c r="K49" s="40"/>
    </row>
    <row r="50" spans="2:11" s="3" customFormat="1" ht="11.25" customHeight="1">
      <c r="B50" s="32" t="s">
        <v>46</v>
      </c>
      <c r="C50" s="37"/>
      <c r="D50" s="37"/>
      <c r="E50" s="37"/>
      <c r="F50" s="39">
        <v>0</v>
      </c>
      <c r="G50" s="39">
        <v>0</v>
      </c>
      <c r="H50" s="37"/>
      <c r="I50" s="37"/>
      <c r="J50" s="37"/>
      <c r="K50" s="38"/>
    </row>
    <row r="51" spans="2:11" s="3" customFormat="1" ht="11.25" customHeight="1">
      <c r="B51" s="32" t="s">
        <v>47</v>
      </c>
      <c r="C51" s="37"/>
      <c r="D51" s="37">
        <v>6</v>
      </c>
      <c r="E51" s="37"/>
      <c r="F51" s="39">
        <v>0</v>
      </c>
      <c r="G51" s="39">
        <v>6</v>
      </c>
      <c r="H51" s="37"/>
      <c r="I51" s="37"/>
      <c r="J51" s="37">
        <f>'[1]#5'!$H$228/1000</f>
        <v>2.773</v>
      </c>
      <c r="K51" s="38"/>
    </row>
    <row r="52" spans="2:11" s="3" customFormat="1" ht="11.25" customHeight="1">
      <c r="B52" s="32" t="s">
        <v>48</v>
      </c>
      <c r="C52" s="37"/>
      <c r="D52" s="37"/>
      <c r="E52" s="37"/>
      <c r="F52" s="39">
        <v>0</v>
      </c>
      <c r="G52" s="39">
        <v>0</v>
      </c>
      <c r="H52" s="37"/>
      <c r="I52" s="37"/>
      <c r="J52" s="37"/>
      <c r="K52" s="38"/>
    </row>
    <row r="53" spans="2:11" s="3" customFormat="1" ht="11.25" customHeight="1">
      <c r="B53" s="31" t="s">
        <v>49</v>
      </c>
      <c r="C53" s="37"/>
      <c r="D53" s="37"/>
      <c r="E53" s="37"/>
      <c r="F53" s="39">
        <v>0</v>
      </c>
      <c r="G53" s="39">
        <v>0</v>
      </c>
      <c r="H53" s="37"/>
      <c r="I53" s="37"/>
      <c r="J53" s="37"/>
      <c r="K53" s="38"/>
    </row>
    <row r="54" spans="2:11" s="3" customFormat="1" ht="11.25" customHeight="1">
      <c r="B54" s="31" t="s">
        <v>50</v>
      </c>
      <c r="C54" s="37"/>
      <c r="D54" s="37"/>
      <c r="E54" s="37"/>
      <c r="F54" s="39">
        <v>0</v>
      </c>
      <c r="G54" s="39">
        <v>0</v>
      </c>
      <c r="H54" s="37"/>
      <c r="I54" s="37"/>
      <c r="J54" s="37"/>
      <c r="K54" s="38"/>
    </row>
    <row r="55" spans="2:11" s="4" customFormat="1" ht="10.5" customHeight="1" thickBot="1">
      <c r="B55" s="34" t="s">
        <v>51</v>
      </c>
      <c r="C55" s="42"/>
      <c r="D55" s="42"/>
      <c r="E55" s="42"/>
      <c r="F55" s="42"/>
      <c r="G55" s="42"/>
      <c r="H55" s="42"/>
      <c r="I55" s="42"/>
      <c r="J55" s="42"/>
      <c r="K55" s="43"/>
    </row>
  </sheetData>
  <sheetProtection/>
  <mergeCells count="7">
    <mergeCell ref="B2:K2"/>
    <mergeCell ref="B3:K3"/>
    <mergeCell ref="B4:K4"/>
    <mergeCell ref="B5:B6"/>
    <mergeCell ref="C5:E5"/>
    <mergeCell ref="F5:H5"/>
    <mergeCell ref="I5:K5"/>
  </mergeCells>
  <printOptions horizontalCentered="1"/>
  <pageMargins left="0.25" right="0.25" top="0.25" bottom="0.25" header="0" footer="0"/>
  <pageSetup fitToHeight="0" fitToWidth="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14"/>
  <sheetViews>
    <sheetView tabSelected="1" view="pageBreakPreview" zoomScale="130" zoomScaleSheetLayoutView="130" zoomScalePageLayoutView="0" workbookViewId="0" topLeftCell="A1">
      <selection activeCell="F13" sqref="F13"/>
    </sheetView>
  </sheetViews>
  <sheetFormatPr defaultColWidth="9.140625" defaultRowHeight="15"/>
  <cols>
    <col min="1" max="1" width="1.8515625" style="0" customWidth="1"/>
    <col min="2" max="2" width="14.421875" style="0" customWidth="1"/>
    <col min="3" max="3" width="54.421875" style="0" customWidth="1"/>
    <col min="4" max="4" width="18.421875" style="0" customWidth="1"/>
    <col min="5" max="5" width="19.00390625" style="0" customWidth="1"/>
    <col min="6" max="6" width="18.421875" style="5" customWidth="1"/>
  </cols>
  <sheetData>
    <row r="1" ht="13.5" customHeight="1" thickBot="1"/>
    <row r="2" spans="2:12" s="1" customFormat="1" ht="18.75" customHeight="1">
      <c r="B2" s="46" t="s">
        <v>60</v>
      </c>
      <c r="C2" s="47"/>
      <c r="D2" s="47"/>
      <c r="E2" s="47"/>
      <c r="F2" s="48"/>
      <c r="G2" s="6"/>
      <c r="H2" s="6"/>
      <c r="I2" s="6"/>
      <c r="J2" s="6"/>
      <c r="K2" s="6"/>
      <c r="L2" s="6"/>
    </row>
    <row r="3" spans="2:6" ht="63" customHeight="1">
      <c r="B3" s="69" t="s">
        <v>64</v>
      </c>
      <c r="C3" s="50"/>
      <c r="D3" s="50"/>
      <c r="E3" s="50"/>
      <c r="F3" s="51"/>
    </row>
    <row r="4" spans="2:6" ht="17.25" customHeight="1">
      <c r="B4" s="52" t="s">
        <v>9</v>
      </c>
      <c r="C4" s="53"/>
      <c r="D4" s="53"/>
      <c r="E4" s="53"/>
      <c r="F4" s="54"/>
    </row>
    <row r="5" spans="2:6" ht="36" customHeight="1">
      <c r="B5" s="14" t="s">
        <v>59</v>
      </c>
      <c r="C5" s="8" t="s">
        <v>58</v>
      </c>
      <c r="D5" s="7" t="s">
        <v>6</v>
      </c>
      <c r="E5" s="7" t="s">
        <v>7</v>
      </c>
      <c r="F5" s="15" t="s">
        <v>8</v>
      </c>
    </row>
    <row r="6" spans="2:6" ht="90.75" customHeight="1">
      <c r="B6" s="16" t="s">
        <v>61</v>
      </c>
      <c r="C6" s="21" t="s">
        <v>63</v>
      </c>
      <c r="D6" s="9">
        <f>D7+D13+D14</f>
        <v>12750</v>
      </c>
      <c r="E6" s="9">
        <f>E7+E13+E14</f>
        <v>12722.1</v>
      </c>
      <c r="F6" s="9">
        <f>F7+F13+F14</f>
        <v>4926.77862</v>
      </c>
    </row>
    <row r="7" spans="2:6" ht="15">
      <c r="B7" s="55"/>
      <c r="C7" s="10" t="s">
        <v>57</v>
      </c>
      <c r="D7" s="11">
        <f>D8+D9+D11+D12+D10</f>
        <v>11547</v>
      </c>
      <c r="E7" s="11">
        <f>E8+E9+E11+E12+E10</f>
        <v>11519.1</v>
      </c>
      <c r="F7" s="11">
        <f>F8+F9+F11+F12+F10</f>
        <v>4904.94162</v>
      </c>
    </row>
    <row r="8" spans="2:6" ht="15">
      <c r="B8" s="55"/>
      <c r="C8" s="12" t="s">
        <v>2</v>
      </c>
      <c r="D8" s="11">
        <f>'5-1 და 5-2 ბ 2 კვარტალი '!C22+'5-1 და 5-2 ბ 2 კვარტალი '!D22</f>
        <v>4645</v>
      </c>
      <c r="E8" s="11">
        <f>'5-1 და 5-2 ბ 2 კვარტალი '!F22+'5-1 და 5-2 ბ 2 კვარტალი '!G22</f>
        <v>4645</v>
      </c>
      <c r="F8" s="17">
        <f>'5-1 და 5-2 ბ 2 კვარტალი '!I22+'5-1 და 5-2 ბ 2 კვარტალი '!J22</f>
        <v>2155.9323099999997</v>
      </c>
    </row>
    <row r="9" spans="2:6" ht="15">
      <c r="B9" s="55"/>
      <c r="C9" s="12" t="s">
        <v>1</v>
      </c>
      <c r="D9" s="11">
        <f>'5-1 და 5-2 ბ 2 კვარტალი '!C29+'5-1 და 5-2 ბ 2 კვარტალი '!D29</f>
        <v>3588</v>
      </c>
      <c r="E9" s="11">
        <f>'5-1 და 5-2 ბ 2 კვარტალი '!F29+'5-1 და 5-2 ბ 2 კვარტალი '!G29</f>
        <v>3560.1</v>
      </c>
      <c r="F9" s="17">
        <f>'5-1 და 5-2 ბ 2 კვარტალი '!I29+'5-1 და 5-2 ბ 2 კვარტალი '!J29</f>
        <v>1482.2283999999995</v>
      </c>
    </row>
    <row r="10" spans="2:6" ht="15">
      <c r="B10" s="55"/>
      <c r="C10" s="12" t="s">
        <v>3</v>
      </c>
      <c r="D10" s="11">
        <f>'5-1 და 5-2 ბ 2 კვარტალი '!C42+'5-1 და 5-2 ბ 2 კვარტალი '!D42</f>
        <v>2305</v>
      </c>
      <c r="E10" s="11">
        <f>'5-1 და 5-2 ბ 2 კვარტალი '!F42+'5-1 და 5-2 ბ 2 კვარტალი '!G42</f>
        <v>2305</v>
      </c>
      <c r="F10" s="17">
        <f>'5-1 და 5-2 ბ 2 კვარტალი '!I42+'5-1 და 5-2 ბ 2 კვარტალი '!J42</f>
        <v>830.2396600000001</v>
      </c>
    </row>
    <row r="11" spans="2:6" ht="15">
      <c r="B11" s="55"/>
      <c r="C11" s="13" t="s">
        <v>5</v>
      </c>
      <c r="D11" s="11">
        <f>'5-1 და 5-2 ბ 2 კვარტალი '!C43+'5-1 და 5-2 ბ 2 კვარტალი '!D43</f>
        <v>110</v>
      </c>
      <c r="E11" s="11">
        <f>'5-1 და 5-2 ბ 2 კვარტალი '!F43+'5-1 და 5-2 ბ 2 კვარტალი '!G43</f>
        <v>110</v>
      </c>
      <c r="F11" s="17">
        <f>'5-1 და 5-2 ბ 2 კვარტალი '!I43+'5-1 და 5-2 ბ 2 კვარტალი '!J43</f>
        <v>79.90583</v>
      </c>
    </row>
    <row r="12" spans="2:6" ht="15">
      <c r="B12" s="55"/>
      <c r="C12" s="12" t="s">
        <v>0</v>
      </c>
      <c r="D12" s="11">
        <f>'5-1 და 5-2 ბ 2 კვარტალი '!C44+'5-1 და 5-2 ბ 2 კვარტალი '!D44</f>
        <v>899</v>
      </c>
      <c r="E12" s="11">
        <f>'5-1 და 5-2 ბ 2 კვარტალი '!F44+'5-1 და 5-2 ბ 2 კვარტალი '!G44</f>
        <v>899</v>
      </c>
      <c r="F12" s="17">
        <f>'5-1 და 5-2 ბ 2 კვარტალი '!I44+'5-1 და 5-2 ბ 2 კვარტალი '!J44</f>
        <v>356.63542000000007</v>
      </c>
    </row>
    <row r="13" spans="2:6" ht="15">
      <c r="B13" s="55"/>
      <c r="C13" s="10" t="s">
        <v>56</v>
      </c>
      <c r="D13" s="11">
        <f>'5-1 და 5-2 ბ 2 კვარტალი '!C45+'5-1 და 5-2 ბ 2 კვარტალი '!D45</f>
        <v>1203</v>
      </c>
      <c r="E13" s="11">
        <f>'5-1 და 5-2 ბ 2 კვარტალი '!F45+'5-1 და 5-2 ბ 2 კვარტალი '!G45</f>
        <v>1203</v>
      </c>
      <c r="F13" s="17">
        <f>'5-1 და 5-2 ბ 2 კვარტალი '!I45+'5-1 და 5-2 ბ 2 კვარტალი '!J45</f>
        <v>21.837</v>
      </c>
    </row>
    <row r="14" spans="2:6" ht="15.75" thickBot="1">
      <c r="B14" s="56"/>
      <c r="C14" s="18" t="s">
        <v>55</v>
      </c>
      <c r="D14" s="19">
        <f>'5-1 და 5-2 ბ 2 კვარტალი '!C54+'5-1 და 5-2 ბ 2 კვარტალი '!D54</f>
        <v>0</v>
      </c>
      <c r="E14" s="19">
        <f>'5-1 და 5-2 ბ 2 კვარტალი '!F54+'5-1 და 5-2 ბ 2 კვარტალი '!G54</f>
        <v>0</v>
      </c>
      <c r="F14" s="20">
        <f>'5-1 და 5-2 ბ 2 კვარტალი '!I54+'5-1 და 5-2 ბ 2 კვარტალი '!J54</f>
        <v>0</v>
      </c>
    </row>
  </sheetData>
  <sheetProtection/>
  <mergeCells count="4">
    <mergeCell ref="B2:F2"/>
    <mergeCell ref="B3:F3"/>
    <mergeCell ref="B4:F4"/>
    <mergeCell ref="B7:B14"/>
  </mergeCells>
  <printOptions horizontalCentered="1"/>
  <pageMargins left="0.25" right="0.25" top="0.25" bottom="0.25" header="0" footer="0"/>
  <pageSetup fitToHeight="0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55"/>
  <sheetViews>
    <sheetView view="pageBreakPreview" zoomScale="145" zoomScaleSheetLayoutView="145" zoomScalePageLayoutView="0" workbookViewId="0" topLeftCell="A28">
      <selection activeCell="P9" sqref="P9"/>
    </sheetView>
  </sheetViews>
  <sheetFormatPr defaultColWidth="9.140625" defaultRowHeight="15"/>
  <cols>
    <col min="1" max="1" width="1.8515625" style="2" customWidth="1"/>
    <col min="2" max="2" width="39.7109375" style="2" customWidth="1"/>
    <col min="3" max="3" width="9.421875" style="22" customWidth="1"/>
    <col min="4" max="4" width="13.7109375" style="22" customWidth="1"/>
    <col min="5" max="5" width="7.140625" style="22" customWidth="1"/>
    <col min="6" max="6" width="9.421875" style="22" customWidth="1"/>
    <col min="7" max="7" width="13.7109375" style="22" customWidth="1"/>
    <col min="8" max="8" width="7.00390625" style="22" customWidth="1"/>
    <col min="9" max="9" width="9.421875" style="22" customWidth="1"/>
    <col min="10" max="10" width="13.7109375" style="22" customWidth="1"/>
    <col min="11" max="11" width="7.8515625" style="22" customWidth="1"/>
    <col min="12" max="12" width="14.421875" style="2" hidden="1" customWidth="1"/>
    <col min="13" max="13" width="11.7109375" style="2" hidden="1" customWidth="1"/>
    <col min="14" max="16384" width="9.140625" style="2" customWidth="1"/>
  </cols>
  <sheetData>
    <row r="1" ht="10.5" customHeight="1" thickBot="1"/>
    <row r="2" spans="2:11" s="1" customFormat="1" ht="12.75" customHeight="1">
      <c r="B2" s="57" t="s">
        <v>62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15">
      <c r="B3" s="60" t="s">
        <v>71</v>
      </c>
      <c r="C3" s="61"/>
      <c r="D3" s="61"/>
      <c r="E3" s="61"/>
      <c r="F3" s="61"/>
      <c r="G3" s="61"/>
      <c r="H3" s="61"/>
      <c r="I3" s="61"/>
      <c r="J3" s="61"/>
      <c r="K3" s="62"/>
    </row>
    <row r="4" spans="2:11" ht="9" customHeight="1">
      <c r="B4" s="63" t="s">
        <v>9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14.25" customHeight="1">
      <c r="B5" s="66" t="s">
        <v>10</v>
      </c>
      <c r="C5" s="67" t="s">
        <v>6</v>
      </c>
      <c r="D5" s="67"/>
      <c r="E5" s="67"/>
      <c r="F5" s="67" t="s">
        <v>7</v>
      </c>
      <c r="G5" s="67"/>
      <c r="H5" s="67"/>
      <c r="I5" s="67" t="s">
        <v>8</v>
      </c>
      <c r="J5" s="67"/>
      <c r="K5" s="68"/>
    </row>
    <row r="6" spans="2:11" ht="30.75" customHeight="1">
      <c r="B6" s="66"/>
      <c r="C6" s="23" t="s">
        <v>52</v>
      </c>
      <c r="D6" s="23" t="s">
        <v>53</v>
      </c>
      <c r="E6" s="23" t="s">
        <v>3</v>
      </c>
      <c r="F6" s="23" t="s">
        <v>52</v>
      </c>
      <c r="G6" s="23" t="s">
        <v>53</v>
      </c>
      <c r="H6" s="23" t="s">
        <v>3</v>
      </c>
      <c r="I6" s="23" t="s">
        <v>52</v>
      </c>
      <c r="J6" s="23" t="s">
        <v>53</v>
      </c>
      <c r="K6" s="24" t="s">
        <v>3</v>
      </c>
    </row>
    <row r="7" spans="2:11" s="4" customFormat="1" ht="12.75" customHeight="1">
      <c r="B7" s="25" t="s">
        <v>15</v>
      </c>
      <c r="C7" s="35">
        <f>SUM(C8)</f>
        <v>7450</v>
      </c>
      <c r="D7" s="35">
        <f>SUM(D8)</f>
        <v>3200</v>
      </c>
      <c r="E7" s="35"/>
      <c r="F7" s="35">
        <f>SUM(F8)</f>
        <v>7450</v>
      </c>
      <c r="G7" s="35">
        <f>SUM(G8)</f>
        <v>3200</v>
      </c>
      <c r="H7" s="35"/>
      <c r="I7" s="35">
        <f>SUM(I8)</f>
        <v>3085.3383899999994</v>
      </c>
      <c r="J7" s="35">
        <f>SUM(J8)</f>
        <v>1432.4430900000002</v>
      </c>
      <c r="K7" s="36">
        <f>SUM(K8)</f>
        <v>0</v>
      </c>
    </row>
    <row r="8" spans="2:11" s="3" customFormat="1" ht="15" customHeight="1">
      <c r="B8" s="26" t="s">
        <v>16</v>
      </c>
      <c r="C8" s="37">
        <f>SUM(C9)</f>
        <v>7450</v>
      </c>
      <c r="D8" s="37">
        <f>SUM(D9:D10)</f>
        <v>3200</v>
      </c>
      <c r="E8" s="37"/>
      <c r="F8" s="37">
        <f>SUM(F9)</f>
        <v>7450</v>
      </c>
      <c r="G8" s="37">
        <f>SUM(G9:G10)</f>
        <v>3200</v>
      </c>
      <c r="H8" s="37"/>
      <c r="I8" s="37">
        <f>SUM(I9)</f>
        <v>3085.3383899999994</v>
      </c>
      <c r="J8" s="37">
        <f>SUM(J9:J10)</f>
        <v>1432.4430900000002</v>
      </c>
      <c r="K8" s="38">
        <f>SUM(K10:K19)</f>
        <v>0</v>
      </c>
    </row>
    <row r="9" spans="2:11" ht="11.25" customHeight="1">
      <c r="B9" s="27" t="s">
        <v>14</v>
      </c>
      <c r="C9" s="39">
        <f>'5-1 და 5-2 ბ 1 კვარტალი'!C9</f>
        <v>7450</v>
      </c>
      <c r="D9" s="39">
        <f>'5-1 და 5-2 ბ 1 კვარტალი'!D9</f>
        <v>0</v>
      </c>
      <c r="E9" s="39">
        <f>'5-1 და 5-2 ბ 1 კვარტალი'!E9</f>
        <v>0</v>
      </c>
      <c r="F9" s="39">
        <f>'5-1 და 5-2 ბ 1 კვარტალი'!F9</f>
        <v>7450</v>
      </c>
      <c r="G9" s="39">
        <f>'5-1 და 5-2 ბ 1 კვარტალი'!G9</f>
        <v>0</v>
      </c>
      <c r="H9" s="39"/>
      <c r="I9" s="39">
        <f>I20</f>
        <v>3085.3383899999994</v>
      </c>
      <c r="J9" s="39"/>
      <c r="K9" s="40"/>
    </row>
    <row r="10" spans="2:11" ht="11.25" customHeight="1">
      <c r="B10" s="28" t="s">
        <v>17</v>
      </c>
      <c r="C10" s="39">
        <f>'5-1 და 5-2 ბ 1 კვარტალი'!C10</f>
        <v>0</v>
      </c>
      <c r="D10" s="39">
        <f>'5-1 და 5-2 ბ 1 კვარტალი'!D10</f>
        <v>3200</v>
      </c>
      <c r="E10" s="39">
        <f>'5-1 და 5-2 ბ 1 კვარტალი'!E10</f>
        <v>0</v>
      </c>
      <c r="F10" s="39">
        <f>'5-1 და 5-2 ბ 1 კვარტალი'!F10</f>
        <v>0</v>
      </c>
      <c r="G10" s="39">
        <f>'5-1 და 5-2 ბ 1 კვარტალი'!G10</f>
        <v>3200</v>
      </c>
      <c r="H10" s="39"/>
      <c r="I10" s="39"/>
      <c r="J10" s="39">
        <f>SUM(J12:J19)</f>
        <v>1432.4430900000002</v>
      </c>
      <c r="K10" s="40"/>
    </row>
    <row r="11" spans="2:11" s="3" customFormat="1" ht="11.25" customHeight="1">
      <c r="B11" s="29" t="s">
        <v>18</v>
      </c>
      <c r="C11" s="39">
        <f>'5-1 და 5-2 ბ 1 კვარტალი'!C11</f>
        <v>0</v>
      </c>
      <c r="D11" s="39">
        <f>'5-1 და 5-2 ბ 1 კვარტალი'!D11</f>
        <v>0</v>
      </c>
      <c r="E11" s="39">
        <f>'5-1 და 5-2 ბ 1 კვარტალი'!E11</f>
        <v>0</v>
      </c>
      <c r="F11" s="39">
        <f>'5-1 და 5-2 ბ 1 კვარტალი'!F11</f>
        <v>0</v>
      </c>
      <c r="G11" s="39">
        <f>'5-1 და 5-2 ბ 1 კვარტალი'!G11</f>
        <v>0</v>
      </c>
      <c r="H11" s="37"/>
      <c r="I11" s="37"/>
      <c r="J11" s="37"/>
      <c r="K11" s="38"/>
    </row>
    <row r="12" spans="2:12" ht="11.25" customHeight="1">
      <c r="B12" s="30" t="s">
        <v>19</v>
      </c>
      <c r="C12" s="39">
        <f>'5-1 და 5-2 ბ 1 კვარტალი'!C12</f>
        <v>0</v>
      </c>
      <c r="D12" s="39">
        <f>'5-1 და 5-2 ბ 1 კვარტალი'!D12</f>
        <v>3031.7</v>
      </c>
      <c r="E12" s="39">
        <f>'5-1 და 5-2 ბ 1 კვარტალი'!E12</f>
        <v>0</v>
      </c>
      <c r="F12" s="39">
        <f>'5-1 და 5-2 ბ 1 კვარტალი'!F12</f>
        <v>0</v>
      </c>
      <c r="G12" s="39">
        <f>'5-1 და 5-2 ბ 1 კვარტალი'!G12</f>
        <v>3031.7</v>
      </c>
      <c r="H12" s="39"/>
      <c r="I12" s="39"/>
      <c r="J12" s="39">
        <f>L12/1000</f>
        <v>1294.6518700000001</v>
      </c>
      <c r="K12" s="40"/>
      <c r="L12" s="44">
        <v>1294651.87</v>
      </c>
    </row>
    <row r="13" spans="2:12" ht="11.25" customHeight="1">
      <c r="B13" s="30" t="s">
        <v>20</v>
      </c>
      <c r="C13" s="39">
        <f>'5-1 და 5-2 ბ 1 კვარტალი'!C13</f>
        <v>0</v>
      </c>
      <c r="D13" s="39">
        <f>'5-1 და 5-2 ბ 1 კვარტალი'!D13</f>
        <v>150</v>
      </c>
      <c r="E13" s="39">
        <f>'5-1 და 5-2 ბ 1 კვარტალი'!E13</f>
        <v>0</v>
      </c>
      <c r="F13" s="39">
        <f>'5-1 და 5-2 ბ 1 კვარტალი'!F13</f>
        <v>0</v>
      </c>
      <c r="G13" s="39">
        <f>'5-1 და 5-2 ბ 1 კვარტალი'!G13</f>
        <v>150</v>
      </c>
      <c r="H13" s="39"/>
      <c r="I13" s="39"/>
      <c r="J13" s="39">
        <f>L13/1000</f>
        <v>91.73835000000001</v>
      </c>
      <c r="K13" s="40"/>
      <c r="L13" s="44">
        <v>91738.35</v>
      </c>
    </row>
    <row r="14" spans="2:12" ht="11.25" customHeight="1">
      <c r="B14" s="30" t="s">
        <v>21</v>
      </c>
      <c r="C14" s="39">
        <f>'5-1 და 5-2 ბ 1 კვარტალი'!C14</f>
        <v>0</v>
      </c>
      <c r="D14" s="39">
        <f>'5-1 და 5-2 ბ 1 კვარტალი'!D14</f>
        <v>18.3</v>
      </c>
      <c r="E14" s="39">
        <f>'5-1 და 5-2 ბ 1 კვარტალი'!E14</f>
        <v>0</v>
      </c>
      <c r="F14" s="39">
        <f>'5-1 და 5-2 ბ 1 კვარტალი'!F14</f>
        <v>0</v>
      </c>
      <c r="G14" s="39">
        <f>'5-1 და 5-2 ბ 1 კვარტალი'!G14</f>
        <v>18.3</v>
      </c>
      <c r="H14" s="39"/>
      <c r="I14" s="39"/>
      <c r="J14" s="39">
        <f>L14/1000</f>
        <v>27.672</v>
      </c>
      <c r="K14" s="40"/>
      <c r="L14" s="44">
        <v>27672</v>
      </c>
    </row>
    <row r="15" spans="2:12" ht="11.25" customHeight="1">
      <c r="B15" s="30" t="s">
        <v>22</v>
      </c>
      <c r="C15" s="39">
        <f>'5-1 და 5-2 ბ 1 კვარტალი'!C15</f>
        <v>0</v>
      </c>
      <c r="D15" s="39">
        <f>'5-1 და 5-2 ბ 1 კვარტალი'!D15</f>
        <v>0</v>
      </c>
      <c r="E15" s="39">
        <f>'5-1 და 5-2 ბ 1 კვარტალი'!E15</f>
        <v>0</v>
      </c>
      <c r="F15" s="39">
        <f>'5-1 და 5-2 ბ 1 კვარტალი'!F15</f>
        <v>0</v>
      </c>
      <c r="G15" s="39">
        <f>'5-1 და 5-2 ბ 1 კვარტალი'!G15</f>
        <v>0</v>
      </c>
      <c r="H15" s="39"/>
      <c r="I15" s="39"/>
      <c r="J15" s="39">
        <f>L15/1000</f>
        <v>18.38087</v>
      </c>
      <c r="K15" s="40"/>
      <c r="L15" s="44">
        <v>18380.870000000003</v>
      </c>
    </row>
    <row r="16" spans="2:11" ht="11.25" customHeight="1">
      <c r="B16" s="28" t="s">
        <v>3</v>
      </c>
      <c r="C16" s="39">
        <f>'5-1 და 5-2 ბ 1 კვარტალი'!C16</f>
        <v>0</v>
      </c>
      <c r="D16" s="39">
        <f>'5-1 და 5-2 ბ 1 კვარტალი'!D16</f>
        <v>0</v>
      </c>
      <c r="E16" s="39">
        <f>'5-1 და 5-2 ბ 1 კვარტალი'!E16</f>
        <v>0</v>
      </c>
      <c r="F16" s="39">
        <f>'5-1 და 5-2 ბ 1 კვარტალი'!F16</f>
        <v>0</v>
      </c>
      <c r="G16" s="39">
        <f>'5-1 და 5-2 ბ 1 კვარტალი'!G16</f>
        <v>0</v>
      </c>
      <c r="H16" s="39"/>
      <c r="I16" s="39"/>
      <c r="J16" s="39"/>
      <c r="K16" s="40"/>
    </row>
    <row r="17" spans="2:11" s="3" customFormat="1" ht="11.25" customHeight="1">
      <c r="B17" s="26" t="s">
        <v>23</v>
      </c>
      <c r="C17" s="37"/>
      <c r="D17" s="37"/>
      <c r="E17" s="37"/>
      <c r="F17" s="37"/>
      <c r="G17" s="37"/>
      <c r="H17" s="37"/>
      <c r="I17" s="37"/>
      <c r="J17" s="37"/>
      <c r="K17" s="38"/>
    </row>
    <row r="18" spans="2:11" s="3" customFormat="1" ht="11.25" customHeight="1">
      <c r="B18" s="26" t="s">
        <v>24</v>
      </c>
      <c r="C18" s="37"/>
      <c r="D18" s="37"/>
      <c r="E18" s="37"/>
      <c r="F18" s="37"/>
      <c r="G18" s="37"/>
      <c r="H18" s="37"/>
      <c r="I18" s="37"/>
      <c r="J18" s="37"/>
      <c r="K18" s="38"/>
    </row>
    <row r="19" spans="2:11" s="3" customFormat="1" ht="11.25" customHeight="1">
      <c r="B19" s="26" t="s">
        <v>25</v>
      </c>
      <c r="C19" s="37"/>
      <c r="D19" s="37"/>
      <c r="E19" s="37"/>
      <c r="F19" s="37"/>
      <c r="G19" s="37"/>
      <c r="H19" s="37"/>
      <c r="I19" s="37"/>
      <c r="J19" s="37"/>
      <c r="K19" s="38"/>
    </row>
    <row r="20" spans="2:11" s="4" customFormat="1" ht="13.5" customHeight="1">
      <c r="B20" s="25" t="s">
        <v>26</v>
      </c>
      <c r="C20" s="35">
        <f aca="true" t="shared" si="0" ref="C20:K20">C21+C45+C53+C54</f>
        <v>7450</v>
      </c>
      <c r="D20" s="35">
        <f t="shared" si="0"/>
        <v>5300</v>
      </c>
      <c r="E20" s="35">
        <f t="shared" si="0"/>
        <v>0</v>
      </c>
      <c r="F20" s="35">
        <f>F21+F45+F53+F54</f>
        <v>7422.1</v>
      </c>
      <c r="G20" s="35">
        <f>G21+G45+G53+G54</f>
        <v>5300</v>
      </c>
      <c r="H20" s="35">
        <f>H21+H45+H53+H54</f>
        <v>0</v>
      </c>
      <c r="I20" s="35">
        <f t="shared" si="0"/>
        <v>3085.3383899999994</v>
      </c>
      <c r="J20" s="35">
        <f t="shared" si="0"/>
        <v>1841.44023</v>
      </c>
      <c r="K20" s="36">
        <f t="shared" si="0"/>
        <v>0</v>
      </c>
    </row>
    <row r="21" spans="2:11" s="3" customFormat="1" ht="11.25" customHeight="1">
      <c r="B21" s="31" t="s">
        <v>27</v>
      </c>
      <c r="C21" s="37">
        <f aca="true" t="shared" si="1" ref="C21:I21">C22+C29+C40+C41+C42+C43+C44</f>
        <v>6280</v>
      </c>
      <c r="D21" s="37">
        <f t="shared" si="1"/>
        <v>5267</v>
      </c>
      <c r="E21" s="37">
        <f t="shared" si="1"/>
        <v>0</v>
      </c>
      <c r="F21" s="37">
        <f>F22+F29+F40+F41+F42+F43+F44</f>
        <v>6252.1</v>
      </c>
      <c r="G21" s="37">
        <f>G22+G29+G40+G41+G42+G43+G44</f>
        <v>5267</v>
      </c>
      <c r="H21" s="37">
        <f>H22+H29+H40+H41+H42+H43+H44</f>
        <v>0</v>
      </c>
      <c r="I21" s="37">
        <f t="shared" si="1"/>
        <v>3066.2743899999996</v>
      </c>
      <c r="J21" s="37">
        <f>J22+J29+J40+J41+J42+J43+J44</f>
        <v>1838.66723</v>
      </c>
      <c r="K21" s="38">
        <f>K22+K29+K40+K41+K42+K43+K44</f>
        <v>0</v>
      </c>
    </row>
    <row r="22" spans="2:11" s="3" customFormat="1" ht="11.25" customHeight="1">
      <c r="B22" s="32" t="s">
        <v>2</v>
      </c>
      <c r="C22" s="37">
        <f aca="true" t="shared" si="2" ref="C22:I22">C23+C24+C25+C26+C27+C28</f>
        <v>4246</v>
      </c>
      <c r="D22" s="37">
        <f t="shared" si="2"/>
        <v>399</v>
      </c>
      <c r="E22" s="37">
        <f t="shared" si="2"/>
        <v>0</v>
      </c>
      <c r="F22" s="37">
        <f>F23+F24+F25+F26+F27+F28</f>
        <v>4246</v>
      </c>
      <c r="G22" s="37">
        <f>G23+G24+G25+G26+G27+G28</f>
        <v>399</v>
      </c>
      <c r="H22" s="37">
        <f>H23+H24+H25+H26+H27+H28</f>
        <v>0</v>
      </c>
      <c r="I22" s="37">
        <f t="shared" si="2"/>
        <v>2155.9323099999997</v>
      </c>
      <c r="J22" s="37">
        <f>J23+J24+J25+J26+J27+J28</f>
        <v>0</v>
      </c>
      <c r="K22" s="38">
        <f>K23+K24+K25+K26+K27+K28</f>
        <v>0</v>
      </c>
    </row>
    <row r="23" spans="2:12" ht="11.25" customHeight="1">
      <c r="B23" s="33" t="s">
        <v>11</v>
      </c>
      <c r="C23" s="39">
        <f>'5-1 და 5-2 ბ 1 კვარტალი'!C23</f>
        <v>4238.6</v>
      </c>
      <c r="D23" s="39">
        <f>'5-1 და 5-2 ბ 1 კვარტალი'!D23</f>
        <v>398.28</v>
      </c>
      <c r="E23" s="39">
        <f>'5-1 და 5-2 ბ 1 კვარტალი'!E23</f>
        <v>0</v>
      </c>
      <c r="F23" s="39">
        <f>'5-1 და 5-2 ბ 1 კვარტალი'!F23</f>
        <v>4238.6</v>
      </c>
      <c r="G23" s="39">
        <f>'5-1 და 5-2 ბ 1 კვარტალი'!G23</f>
        <v>398.28</v>
      </c>
      <c r="H23" s="39"/>
      <c r="I23" s="39">
        <f>L23/1000</f>
        <v>2148.28651</v>
      </c>
      <c r="J23" s="39">
        <f>M23/1000</f>
        <v>0</v>
      </c>
      <c r="K23" s="40"/>
      <c r="L23" s="45">
        <v>2148286.51</v>
      </c>
    </row>
    <row r="24" spans="2:11" ht="11.25" customHeight="1">
      <c r="B24" s="33" t="s">
        <v>28</v>
      </c>
      <c r="C24" s="39">
        <f>'5-1 და 5-2 ბ 1 კვარტალი'!C24</f>
        <v>0</v>
      </c>
      <c r="D24" s="39">
        <f>'5-1 და 5-2 ბ 1 კვარტალი'!D24</f>
        <v>0</v>
      </c>
      <c r="E24" s="39">
        <f>'5-1 და 5-2 ბ 1 კვარტალი'!E24</f>
        <v>0</v>
      </c>
      <c r="F24" s="39">
        <f>'5-1 და 5-2 ბ 1 კვარტალი'!F24</f>
        <v>0</v>
      </c>
      <c r="G24" s="39">
        <f>'5-1 და 5-2 ბ 1 კვარტალი'!G24</f>
        <v>0</v>
      </c>
      <c r="H24" s="39"/>
      <c r="I24" s="39">
        <f>L24/1000</f>
        <v>0</v>
      </c>
      <c r="J24" s="39"/>
      <c r="K24" s="40"/>
    </row>
    <row r="25" spans="2:11" ht="11.25" customHeight="1">
      <c r="B25" s="33" t="s">
        <v>13</v>
      </c>
      <c r="C25" s="39">
        <f>'5-1 და 5-2 ბ 1 კვარტალი'!C25</f>
        <v>0</v>
      </c>
      <c r="D25" s="39">
        <f>'5-1 და 5-2 ბ 1 კვარტალი'!D25</f>
        <v>0</v>
      </c>
      <c r="E25" s="39">
        <f>'5-1 და 5-2 ბ 1 კვარტალი'!E25</f>
        <v>0</v>
      </c>
      <c r="F25" s="39">
        <f>'5-1 და 5-2 ბ 1 კვარტალი'!F25</f>
        <v>0</v>
      </c>
      <c r="G25" s="39">
        <f>'5-1 და 5-2 ბ 1 კვარტალი'!G25</f>
        <v>0</v>
      </c>
      <c r="H25" s="39"/>
      <c r="I25" s="39">
        <f>L25/1000</f>
        <v>0</v>
      </c>
      <c r="J25" s="39"/>
      <c r="K25" s="40"/>
    </row>
    <row r="26" spans="2:12" ht="11.25" customHeight="1">
      <c r="B26" s="33" t="s">
        <v>12</v>
      </c>
      <c r="C26" s="39">
        <f>'5-1 და 5-2 ბ 1 კვარტალი'!C26</f>
        <v>7.4</v>
      </c>
      <c r="D26" s="39">
        <f>'5-1 და 5-2 ბ 1 კვარტალი'!D26</f>
        <v>0.72</v>
      </c>
      <c r="E26" s="39">
        <f>'5-1 და 5-2 ბ 1 კვარტალი'!E26</f>
        <v>0</v>
      </c>
      <c r="F26" s="39">
        <f>'5-1 და 5-2 ბ 1 კვარტალი'!F26</f>
        <v>7.4</v>
      </c>
      <c r="G26" s="39">
        <f>'5-1 და 5-2 ბ 1 კვარტალი'!G26</f>
        <v>0.72</v>
      </c>
      <c r="H26" s="39"/>
      <c r="I26" s="39">
        <f>L26/1000</f>
        <v>7.6458</v>
      </c>
      <c r="J26" s="39"/>
      <c r="K26" s="40"/>
      <c r="L26" s="2">
        <v>7645.8</v>
      </c>
    </row>
    <row r="27" spans="2:11" ht="11.25" customHeight="1">
      <c r="B27" s="33" t="s">
        <v>29</v>
      </c>
      <c r="C27" s="39">
        <f>'5-1 და 5-2 ბ 1 კვარტალი'!C27</f>
        <v>0</v>
      </c>
      <c r="D27" s="39">
        <f>'5-1 და 5-2 ბ 1 კვარტალი'!D27</f>
        <v>0</v>
      </c>
      <c r="E27" s="39">
        <f>'5-1 და 5-2 ბ 1 კვარტალი'!E27</f>
        <v>0</v>
      </c>
      <c r="F27" s="39">
        <f>'5-1 და 5-2 ბ 1 კვარტალი'!F27</f>
        <v>0</v>
      </c>
      <c r="G27" s="39">
        <f>'5-1 და 5-2 ბ 1 კვარტალი'!G27</f>
        <v>0</v>
      </c>
      <c r="H27" s="39"/>
      <c r="I27" s="39">
        <f>L27/1000</f>
        <v>0</v>
      </c>
      <c r="J27" s="39"/>
      <c r="K27" s="40"/>
    </row>
    <row r="28" spans="2:11" ht="11.25" customHeight="1">
      <c r="B28" s="33" t="s">
        <v>30</v>
      </c>
      <c r="C28" s="39">
        <f>'5-1 და 5-2 ბ 1 კვარტალი'!C28</f>
        <v>0</v>
      </c>
      <c r="D28" s="39">
        <f>'5-1 და 5-2 ბ 1 კვარტალი'!D28</f>
        <v>0</v>
      </c>
      <c r="E28" s="39">
        <f>'5-1 და 5-2 ბ 1 კვარტალი'!E28</f>
        <v>0</v>
      </c>
      <c r="F28" s="39">
        <f>'5-1 და 5-2 ბ 1 კვარტალი'!F28</f>
        <v>0</v>
      </c>
      <c r="G28" s="39">
        <f>'5-1 და 5-2 ბ 1 კვარტალი'!G28</f>
        <v>0</v>
      </c>
      <c r="H28" s="39"/>
      <c r="I28" s="39"/>
      <c r="J28" s="39"/>
      <c r="K28" s="40"/>
    </row>
    <row r="29" spans="2:11" s="3" customFormat="1" ht="11.25" customHeight="1">
      <c r="B29" s="32" t="s">
        <v>1</v>
      </c>
      <c r="C29" s="37">
        <f aca="true" t="shared" si="3" ref="C29:K29">C30+C31+C32+C33+C34+C35+C36+C37+C38+C39</f>
        <v>1944</v>
      </c>
      <c r="D29" s="37">
        <f t="shared" si="3"/>
        <v>1644</v>
      </c>
      <c r="E29" s="37">
        <f t="shared" si="3"/>
        <v>0</v>
      </c>
      <c r="F29" s="37">
        <f t="shared" si="3"/>
        <v>1916.1</v>
      </c>
      <c r="G29" s="37">
        <f t="shared" si="3"/>
        <v>1644</v>
      </c>
      <c r="H29" s="37">
        <f t="shared" si="3"/>
        <v>0</v>
      </c>
      <c r="I29" s="37">
        <f t="shared" si="3"/>
        <v>850.3753899999998</v>
      </c>
      <c r="J29" s="37">
        <f t="shared" si="3"/>
        <v>631.8530099999998</v>
      </c>
      <c r="K29" s="38">
        <f t="shared" si="3"/>
        <v>0</v>
      </c>
    </row>
    <row r="30" spans="2:13" ht="11.25" customHeight="1">
      <c r="B30" s="33" t="s">
        <v>31</v>
      </c>
      <c r="C30" s="39">
        <f>'5-1 და 5-2 ბ 1 კვარტალი'!C30</f>
        <v>0</v>
      </c>
      <c r="D30" s="39">
        <f>'5-1 და 5-2 ბ 1 კვარტალი'!D30</f>
        <v>1269</v>
      </c>
      <c r="E30" s="39">
        <f>'5-1 და 5-2 ბ 1 კვარტალი'!E30</f>
        <v>0</v>
      </c>
      <c r="F30" s="39">
        <f>'5-1 და 5-2 ბ 1 კვარტალი'!F30</f>
        <v>0</v>
      </c>
      <c r="G30" s="39">
        <f>'5-1 და 5-2 ბ 1 კვარტალი'!G30</f>
        <v>1269</v>
      </c>
      <c r="H30" s="39">
        <f>'5-1 და 5-2 ბ 1 კვარტალი'!H30</f>
        <v>0</v>
      </c>
      <c r="I30" s="39">
        <f aca="true" t="shared" si="4" ref="I30:I44">L30/1000</f>
        <v>0</v>
      </c>
      <c r="J30" s="39">
        <f aca="true" t="shared" si="5" ref="J30:J44">M30/1000</f>
        <v>551.5052</v>
      </c>
      <c r="K30" s="40"/>
      <c r="M30" s="2">
        <v>551505.2</v>
      </c>
    </row>
    <row r="31" spans="2:13" ht="11.25" customHeight="1">
      <c r="B31" s="33" t="s">
        <v>32</v>
      </c>
      <c r="C31" s="39">
        <f>'5-1 და 5-2 ბ 1 კვარტალი'!C31</f>
        <v>0</v>
      </c>
      <c r="D31" s="39">
        <f>'5-1 და 5-2 ბ 1 კვარტალი'!D31</f>
        <v>64</v>
      </c>
      <c r="E31" s="39">
        <f>'5-1 და 5-2 ბ 1 კვარტალი'!E31</f>
        <v>0</v>
      </c>
      <c r="F31" s="39">
        <f>'5-1 და 5-2 ბ 1 კვარტალი'!F31</f>
        <v>0</v>
      </c>
      <c r="G31" s="39">
        <f>'5-1 და 5-2 ბ 1 კვარტალი'!G31</f>
        <v>64</v>
      </c>
      <c r="H31" s="39">
        <f>'5-1 და 5-2 ბ 1 კვარტალი'!H31</f>
        <v>0</v>
      </c>
      <c r="I31" s="39">
        <f t="shared" si="4"/>
        <v>0</v>
      </c>
      <c r="J31" s="39">
        <f t="shared" si="5"/>
        <v>9.795309999999999</v>
      </c>
      <c r="K31" s="40"/>
      <c r="M31" s="2">
        <v>9795.31</v>
      </c>
    </row>
    <row r="32" spans="2:13" ht="11.25" customHeight="1">
      <c r="B32" s="33" t="s">
        <v>33</v>
      </c>
      <c r="C32" s="39">
        <f>'5-1 და 5-2 ბ 1 კვარტალი'!C32</f>
        <v>1319</v>
      </c>
      <c r="D32" s="39">
        <f>'5-1 და 5-2 ბ 1 კვარტალი'!D32</f>
        <v>130</v>
      </c>
      <c r="E32" s="39">
        <f>'5-1 და 5-2 ბ 1 კვარტალი'!E32</f>
        <v>0</v>
      </c>
      <c r="F32" s="39">
        <f>'5-1 და 5-2 ბ 1 კვარტალი'!F32-27.9</f>
        <v>1291.1</v>
      </c>
      <c r="G32" s="39">
        <f>'5-1 და 5-2 ბ 1 კვარტალი'!G32</f>
        <v>130</v>
      </c>
      <c r="H32" s="39">
        <f>'5-1 და 5-2 ბ 1 კვარტალი'!H32</f>
        <v>0</v>
      </c>
      <c r="I32" s="39">
        <f t="shared" si="4"/>
        <v>641.2451599999999</v>
      </c>
      <c r="J32" s="39">
        <f t="shared" si="5"/>
        <v>34.01307</v>
      </c>
      <c r="K32" s="40"/>
      <c r="L32" s="2">
        <v>641245.1599999999</v>
      </c>
      <c r="M32" s="2">
        <v>34013.07</v>
      </c>
    </row>
    <row r="33" spans="2:13" ht="11.25" customHeight="1">
      <c r="B33" s="33" t="s">
        <v>34</v>
      </c>
      <c r="C33" s="39">
        <f>'5-1 და 5-2 ბ 1 კვარტალი'!C33</f>
        <v>0</v>
      </c>
      <c r="D33" s="39">
        <f>'5-1 და 5-2 ბ 1 კვარტალი'!D33</f>
        <v>100</v>
      </c>
      <c r="E33" s="39">
        <f>'5-1 და 5-2 ბ 1 კვარტალი'!E33</f>
        <v>0</v>
      </c>
      <c r="F33" s="39">
        <f>'5-1 და 5-2 ბ 1 კვარტალი'!F33</f>
        <v>0</v>
      </c>
      <c r="G33" s="39">
        <f>'5-1 და 5-2 ბ 1 კვარტალი'!G33</f>
        <v>100</v>
      </c>
      <c r="H33" s="39">
        <f>'5-1 და 5-2 ბ 1 კვარტალი'!H33</f>
        <v>0</v>
      </c>
      <c r="I33" s="39">
        <f t="shared" si="4"/>
        <v>0</v>
      </c>
      <c r="J33" s="39">
        <f t="shared" si="5"/>
        <v>20.13613</v>
      </c>
      <c r="K33" s="40"/>
      <c r="L33" s="45"/>
      <c r="M33" s="45">
        <v>20136.13</v>
      </c>
    </row>
    <row r="34" spans="2:11" ht="11.25" customHeight="1">
      <c r="B34" s="33" t="s">
        <v>35</v>
      </c>
      <c r="C34" s="39">
        <f>'5-1 და 5-2 ბ 1 კვარტალი'!C34</f>
        <v>0</v>
      </c>
      <c r="D34" s="39">
        <f>'5-1 და 5-2 ბ 1 კვარტალი'!D34</f>
        <v>0</v>
      </c>
      <c r="E34" s="39">
        <f>'5-1 და 5-2 ბ 1 კვარტალი'!E34</f>
        <v>0</v>
      </c>
      <c r="F34" s="39">
        <f>'5-1 და 5-2 ბ 1 კვარტალი'!F34</f>
        <v>0</v>
      </c>
      <c r="G34" s="39">
        <f>'5-1 და 5-2 ბ 1 კვარტალი'!G34</f>
        <v>0</v>
      </c>
      <c r="H34" s="39">
        <f>'5-1 და 5-2 ბ 1 კვარტალი'!H34</f>
        <v>0</v>
      </c>
      <c r="I34" s="39">
        <f t="shared" si="4"/>
        <v>0</v>
      </c>
      <c r="J34" s="39">
        <f t="shared" si="5"/>
        <v>0</v>
      </c>
      <c r="K34" s="40"/>
    </row>
    <row r="35" spans="2:13" ht="11.25" customHeight="1">
      <c r="B35" s="33" t="s">
        <v>36</v>
      </c>
      <c r="C35" s="39">
        <f>'5-1 და 5-2 ბ 1 კვარტალი'!C35</f>
        <v>5</v>
      </c>
      <c r="D35" s="39">
        <f>'5-1 და 5-2 ბ 1 კვარტალი'!D35</f>
        <v>0</v>
      </c>
      <c r="E35" s="39">
        <f>'5-1 და 5-2 ბ 1 კვარტალი'!E35</f>
        <v>0</v>
      </c>
      <c r="F35" s="39">
        <f>'5-1 და 5-2 ბ 1 კვარტალი'!F35</f>
        <v>5</v>
      </c>
      <c r="G35" s="39">
        <f>'5-1 და 5-2 ბ 1 კვარტალი'!G35</f>
        <v>0</v>
      </c>
      <c r="H35" s="39">
        <f>'5-1 და 5-2 ბ 1 კვარტალი'!H35</f>
        <v>0</v>
      </c>
      <c r="I35" s="39">
        <f t="shared" si="4"/>
        <v>0.925</v>
      </c>
      <c r="J35" s="39">
        <f t="shared" si="5"/>
        <v>0</v>
      </c>
      <c r="K35" s="40"/>
      <c r="L35" s="45">
        <v>925</v>
      </c>
      <c r="M35" s="45"/>
    </row>
    <row r="36" spans="2:12" ht="19.5" customHeight="1">
      <c r="B36" s="33" t="s">
        <v>37</v>
      </c>
      <c r="C36" s="39">
        <f>'5-1 და 5-2 ბ 1 კვარტალი'!C36</f>
        <v>10</v>
      </c>
      <c r="D36" s="39">
        <f>'5-1 და 5-2 ბ 1 კვარტალი'!D36</f>
        <v>0</v>
      </c>
      <c r="E36" s="39">
        <f>'5-1 და 5-2 ბ 1 კვარტალი'!E36</f>
        <v>0</v>
      </c>
      <c r="F36" s="39">
        <f>'5-1 და 5-2 ბ 1 კვარტალი'!F36</f>
        <v>10</v>
      </c>
      <c r="G36" s="39">
        <f>'5-1 და 5-2 ბ 1 კვარტალი'!G36</f>
        <v>0</v>
      </c>
      <c r="H36" s="39">
        <f>'5-1 და 5-2 ბ 1 კვარტალი'!H36</f>
        <v>0</v>
      </c>
      <c r="I36" s="39">
        <f t="shared" si="4"/>
        <v>5.694</v>
      </c>
      <c r="J36" s="39">
        <f t="shared" si="5"/>
        <v>0</v>
      </c>
      <c r="K36" s="40"/>
      <c r="L36" s="2">
        <v>5694</v>
      </c>
    </row>
    <row r="37" spans="2:12" ht="18.75" customHeight="1">
      <c r="B37" s="33" t="s">
        <v>38</v>
      </c>
      <c r="C37" s="39">
        <f>'5-1 და 5-2 ბ 1 კვარტალი'!C37</f>
        <v>89</v>
      </c>
      <c r="D37" s="39">
        <f>'5-1 და 5-2 ბ 1 კვარტალი'!D37</f>
        <v>0</v>
      </c>
      <c r="E37" s="39">
        <f>'5-1 და 5-2 ბ 1 კვარტალი'!E37</f>
        <v>0</v>
      </c>
      <c r="F37" s="39">
        <f>'5-1 და 5-2 ბ 1 კვარტალი'!F37</f>
        <v>89</v>
      </c>
      <c r="G37" s="39">
        <f>'5-1 და 5-2 ბ 1 კვარტალი'!G37</f>
        <v>0</v>
      </c>
      <c r="H37" s="39">
        <f>'5-1 და 5-2 ბ 1 კვარტალი'!H37</f>
        <v>0</v>
      </c>
      <c r="I37" s="39">
        <f t="shared" si="4"/>
        <v>20.07918</v>
      </c>
      <c r="J37" s="39">
        <f t="shared" si="5"/>
        <v>0</v>
      </c>
      <c r="K37" s="40"/>
      <c r="L37" s="2">
        <v>20079.18</v>
      </c>
    </row>
    <row r="38" spans="2:11" ht="11.25" customHeight="1">
      <c r="B38" s="33" t="s">
        <v>54</v>
      </c>
      <c r="C38" s="39">
        <f>'5-1 და 5-2 ბ 1 კვარტალი'!C38</f>
        <v>0</v>
      </c>
      <c r="D38" s="39">
        <f>'5-1 და 5-2 ბ 1 კვარტალი'!D38</f>
        <v>0</v>
      </c>
      <c r="E38" s="39">
        <f>'5-1 და 5-2 ბ 1 კვარტალი'!E38</f>
        <v>0</v>
      </c>
      <c r="F38" s="39">
        <f>'5-1 და 5-2 ბ 1 კვარტალი'!F38</f>
        <v>0</v>
      </c>
      <c r="G38" s="39">
        <f>'5-1 და 5-2 ბ 1 კვარტალი'!G38</f>
        <v>0</v>
      </c>
      <c r="H38" s="39">
        <f>'5-1 და 5-2 ბ 1 კვარტალი'!H38</f>
        <v>0</v>
      </c>
      <c r="I38" s="39">
        <f t="shared" si="4"/>
        <v>0</v>
      </c>
      <c r="J38" s="39">
        <f t="shared" si="5"/>
        <v>0</v>
      </c>
      <c r="K38" s="40"/>
    </row>
    <row r="39" spans="2:13" ht="11.25" customHeight="1">
      <c r="B39" s="33" t="s">
        <v>39</v>
      </c>
      <c r="C39" s="39">
        <f>'5-1 და 5-2 ბ 1 კვარტალი'!C39</f>
        <v>521</v>
      </c>
      <c r="D39" s="39">
        <f>'5-1 და 5-2 ბ 1 კვარტალი'!D39</f>
        <v>81</v>
      </c>
      <c r="E39" s="39">
        <f>'5-1 და 5-2 ბ 1 კვარტალი'!E39</f>
        <v>0</v>
      </c>
      <c r="F39" s="39">
        <f>'5-1 და 5-2 ბ 1 კვარტალი'!F39</f>
        <v>521</v>
      </c>
      <c r="G39" s="39">
        <f>'5-1 და 5-2 ბ 1 კვარტალი'!G39</f>
        <v>81</v>
      </c>
      <c r="H39" s="39">
        <f>'5-1 და 5-2 ბ 1 კვარტალი'!H39</f>
        <v>0</v>
      </c>
      <c r="I39" s="39">
        <f t="shared" si="4"/>
        <v>182.43204999999998</v>
      </c>
      <c r="J39" s="39">
        <f t="shared" si="5"/>
        <v>16.403299999999998</v>
      </c>
      <c r="K39" s="40"/>
      <c r="L39" s="2">
        <v>182432.05</v>
      </c>
      <c r="M39" s="2">
        <v>16403.3</v>
      </c>
    </row>
    <row r="40" spans="2:11" s="3" customFormat="1" ht="11.25" customHeight="1">
      <c r="B40" s="32" t="s">
        <v>40</v>
      </c>
      <c r="C40" s="39">
        <f>'5-1 და 5-2 ბ 1 კვარტალი'!C40</f>
        <v>0</v>
      </c>
      <c r="D40" s="39">
        <f>'5-1 და 5-2 ბ 1 კვარტალი'!D40</f>
        <v>0</v>
      </c>
      <c r="E40" s="39">
        <f>'5-1 და 5-2 ბ 1 კვარტალი'!E40</f>
        <v>0</v>
      </c>
      <c r="F40" s="39">
        <f>'5-1 და 5-2 ბ 1 კვარტალი'!F40</f>
        <v>0</v>
      </c>
      <c r="G40" s="39">
        <f>'5-1 და 5-2 ბ 1 კვარტალი'!G40</f>
        <v>0</v>
      </c>
      <c r="H40" s="39">
        <f>'5-1 და 5-2 ბ 1 კვარტალი'!H40</f>
        <v>0</v>
      </c>
      <c r="I40" s="37">
        <f t="shared" si="4"/>
        <v>0</v>
      </c>
      <c r="J40" s="37">
        <f t="shared" si="5"/>
        <v>0</v>
      </c>
      <c r="K40" s="38"/>
    </row>
    <row r="41" spans="2:11" s="3" customFormat="1" ht="11.25" customHeight="1">
      <c r="B41" s="32" t="s">
        <v>4</v>
      </c>
      <c r="C41" s="39">
        <f>'5-1 და 5-2 ბ 1 კვარტალი'!C41</f>
        <v>0</v>
      </c>
      <c r="D41" s="39">
        <f>'5-1 და 5-2 ბ 1 კვარტალი'!D41</f>
        <v>0</v>
      </c>
      <c r="E41" s="39">
        <f>'5-1 და 5-2 ბ 1 კვარტალი'!E41</f>
        <v>0</v>
      </c>
      <c r="F41" s="39">
        <f>'5-1 და 5-2 ბ 1 კვარტალი'!F41</f>
        <v>0</v>
      </c>
      <c r="G41" s="39">
        <f>'5-1 და 5-2 ბ 1 კვარტალი'!G41</f>
        <v>0</v>
      </c>
      <c r="H41" s="39">
        <f>'5-1 და 5-2 ბ 1 კვარტალი'!H41</f>
        <v>0</v>
      </c>
      <c r="I41" s="37">
        <f t="shared" si="4"/>
        <v>0</v>
      </c>
      <c r="J41" s="37">
        <f t="shared" si="5"/>
        <v>0</v>
      </c>
      <c r="K41" s="38"/>
    </row>
    <row r="42" spans="2:13" s="3" customFormat="1" ht="11.25" customHeight="1">
      <c r="B42" s="32" t="s">
        <v>3</v>
      </c>
      <c r="C42" s="39">
        <f>'5-1 და 5-2 ბ 1 კვარტალი'!C42</f>
        <v>0</v>
      </c>
      <c r="D42" s="39">
        <f>'5-1 და 5-2 ბ 1 კვარტალი'!D42</f>
        <v>2305</v>
      </c>
      <c r="E42" s="39">
        <f>'5-1 და 5-2 ბ 1 კვარტალი'!E42</f>
        <v>0</v>
      </c>
      <c r="F42" s="39">
        <f>'5-1 და 5-2 ბ 1 კვარტალი'!F42</f>
        <v>0</v>
      </c>
      <c r="G42" s="39">
        <f>'5-1 და 5-2 ბ 1 კვარტალი'!G42</f>
        <v>2305</v>
      </c>
      <c r="H42" s="39">
        <f>'5-1 და 5-2 ბ 1 კვარტალი'!H42</f>
        <v>0</v>
      </c>
      <c r="I42" s="37">
        <f t="shared" si="4"/>
        <v>0</v>
      </c>
      <c r="J42" s="37">
        <f t="shared" si="5"/>
        <v>830.2396600000001</v>
      </c>
      <c r="K42" s="38"/>
      <c r="M42" s="3">
        <v>830239.66</v>
      </c>
    </row>
    <row r="43" spans="2:13" s="3" customFormat="1" ht="11.25" customHeight="1">
      <c r="B43" s="32" t="s">
        <v>5</v>
      </c>
      <c r="C43" s="39">
        <f>'5-1 და 5-2 ბ 1 კვარტალი'!C43</f>
        <v>90</v>
      </c>
      <c r="D43" s="39">
        <f>'5-1 და 5-2 ბ 1 კვარტალი'!D43</f>
        <v>20</v>
      </c>
      <c r="E43" s="39">
        <f>'5-1 და 5-2 ბ 1 კვარტალი'!E43</f>
        <v>0</v>
      </c>
      <c r="F43" s="39">
        <f>'5-1 და 5-2 ბ 1 კვარტალი'!F43</f>
        <v>90</v>
      </c>
      <c r="G43" s="39">
        <f>'5-1 და 5-2 ბ 1 კვარტალი'!G43</f>
        <v>20</v>
      </c>
      <c r="H43" s="39">
        <f>'5-1 და 5-2 ბ 1 კვარტალი'!H43</f>
        <v>0</v>
      </c>
      <c r="I43" s="37">
        <f t="shared" si="4"/>
        <v>59.96669</v>
      </c>
      <c r="J43" s="37">
        <f t="shared" si="5"/>
        <v>19.93914</v>
      </c>
      <c r="K43" s="38"/>
      <c r="L43" s="3">
        <v>59966.69</v>
      </c>
      <c r="M43" s="3">
        <v>19939.14</v>
      </c>
    </row>
    <row r="44" spans="2:13" s="3" customFormat="1" ht="11.25" customHeight="1">
      <c r="B44" s="32" t="s">
        <v>0</v>
      </c>
      <c r="C44" s="39">
        <f>'5-1 და 5-2 ბ 1 კვარტალი'!C44</f>
        <v>0</v>
      </c>
      <c r="D44" s="39">
        <f>'5-1 და 5-2 ბ 1 კვარტალი'!D44</f>
        <v>899</v>
      </c>
      <c r="E44" s="39">
        <f>'5-1 და 5-2 ბ 1 კვარტალი'!E44</f>
        <v>0</v>
      </c>
      <c r="F44" s="39">
        <f>'5-1 და 5-2 ბ 1 კვარტალი'!F44</f>
        <v>0</v>
      </c>
      <c r="G44" s="39">
        <f>'5-1 და 5-2 ბ 1 კვარტალი'!G44</f>
        <v>899</v>
      </c>
      <c r="H44" s="39">
        <f>'5-1 და 5-2 ბ 1 კვარტალი'!H44</f>
        <v>0</v>
      </c>
      <c r="I44" s="37">
        <f t="shared" si="4"/>
        <v>0</v>
      </c>
      <c r="J44" s="37">
        <f t="shared" si="5"/>
        <v>356.63542000000007</v>
      </c>
      <c r="K44" s="38"/>
      <c r="M44" s="3">
        <v>356635.42000000004</v>
      </c>
    </row>
    <row r="45" spans="2:11" s="3" customFormat="1" ht="11.25" customHeight="1">
      <c r="B45" s="31" t="s">
        <v>41</v>
      </c>
      <c r="C45" s="37">
        <f aca="true" t="shared" si="6" ref="C45:I45">C46+C50+C51+C52</f>
        <v>1170</v>
      </c>
      <c r="D45" s="37">
        <f t="shared" si="6"/>
        <v>33</v>
      </c>
      <c r="E45" s="37">
        <f t="shared" si="6"/>
        <v>0</v>
      </c>
      <c r="F45" s="37">
        <f>F46+F50+F51+F52</f>
        <v>1170</v>
      </c>
      <c r="G45" s="37">
        <f>G46+G50+G51+G52</f>
        <v>33</v>
      </c>
      <c r="H45" s="37">
        <f>H46+H50+H51+H52</f>
        <v>0</v>
      </c>
      <c r="I45" s="37">
        <f t="shared" si="6"/>
        <v>19.064</v>
      </c>
      <c r="J45" s="37">
        <f>J46+J50+J51+J52</f>
        <v>2.773</v>
      </c>
      <c r="K45" s="38">
        <f>K46+K50+K51+K52</f>
        <v>0</v>
      </c>
    </row>
    <row r="46" spans="2:11" s="3" customFormat="1" ht="11.25" customHeight="1">
      <c r="B46" s="32" t="s">
        <v>42</v>
      </c>
      <c r="C46" s="37">
        <f aca="true" t="shared" si="7" ref="C46:K46">C47+C48+C49</f>
        <v>1170</v>
      </c>
      <c r="D46" s="37">
        <f t="shared" si="7"/>
        <v>27</v>
      </c>
      <c r="E46" s="37">
        <f t="shared" si="7"/>
        <v>0</v>
      </c>
      <c r="F46" s="37">
        <f t="shared" si="7"/>
        <v>1170</v>
      </c>
      <c r="G46" s="37">
        <f t="shared" si="7"/>
        <v>27</v>
      </c>
      <c r="H46" s="37">
        <f t="shared" si="7"/>
        <v>0</v>
      </c>
      <c r="I46" s="37">
        <f t="shared" si="7"/>
        <v>19.064</v>
      </c>
      <c r="J46" s="37">
        <f t="shared" si="7"/>
        <v>0</v>
      </c>
      <c r="K46" s="38">
        <f t="shared" si="7"/>
        <v>0</v>
      </c>
    </row>
    <row r="47" spans="2:11" ht="11.25" customHeight="1">
      <c r="B47" s="33" t="s">
        <v>43</v>
      </c>
      <c r="C47" s="39">
        <f>'5-1 და 5-2 ბ 1 კვარტალი'!C47</f>
        <v>1000</v>
      </c>
      <c r="D47" s="39">
        <f>'5-1 და 5-2 ბ 1 კვარტალი'!D47</f>
        <v>0</v>
      </c>
      <c r="E47" s="39">
        <f>'5-1 და 5-2 ბ 1 კვარტალი'!E47</f>
        <v>0</v>
      </c>
      <c r="F47" s="39">
        <f>'5-1 და 5-2 ბ 1 კვარტალი'!F47</f>
        <v>1000</v>
      </c>
      <c r="G47" s="39">
        <f>'5-1 და 5-2 ბ 1 კვარტალი'!G47</f>
        <v>0</v>
      </c>
      <c r="H47" s="39">
        <f>'5-1 და 5-2 ბ 1 კვარტალი'!H47</f>
        <v>0</v>
      </c>
      <c r="I47" s="39">
        <f aca="true" t="shared" si="8" ref="I47:J49">L47/1000</f>
        <v>0</v>
      </c>
      <c r="J47" s="39">
        <f t="shared" si="8"/>
        <v>0</v>
      </c>
      <c r="K47" s="40"/>
    </row>
    <row r="48" spans="2:12" ht="11.25" customHeight="1">
      <c r="B48" s="33" t="s">
        <v>44</v>
      </c>
      <c r="C48" s="39">
        <f>'5-1 და 5-2 ბ 1 კვარტალი'!C48</f>
        <v>170</v>
      </c>
      <c r="D48" s="39">
        <f>'5-1 და 5-2 ბ 1 კვარტალი'!D48</f>
        <v>8</v>
      </c>
      <c r="E48" s="39">
        <f>'5-1 და 5-2 ბ 1 კვარტალი'!E48</f>
        <v>0</v>
      </c>
      <c r="F48" s="39">
        <f>'5-1 და 5-2 ბ 1 კვარტალი'!F48</f>
        <v>170</v>
      </c>
      <c r="G48" s="39">
        <f>'5-1 და 5-2 ბ 1 კვარტალი'!G48</f>
        <v>8</v>
      </c>
      <c r="H48" s="39">
        <f>'5-1 და 5-2 ბ 1 კვარტალი'!H48</f>
        <v>0</v>
      </c>
      <c r="I48" s="39">
        <f t="shared" si="8"/>
        <v>19.064</v>
      </c>
      <c r="J48" s="39">
        <f t="shared" si="8"/>
        <v>0</v>
      </c>
      <c r="K48" s="40"/>
      <c r="L48" s="2">
        <v>19064</v>
      </c>
    </row>
    <row r="49" spans="2:11" ht="11.25" customHeight="1">
      <c r="B49" s="33" t="s">
        <v>45</v>
      </c>
      <c r="C49" s="39">
        <f>'5-1 და 5-2 ბ 1 კვარტალი'!C49</f>
        <v>0</v>
      </c>
      <c r="D49" s="39">
        <f>'5-1 და 5-2 ბ 1 კვარტალი'!D49</f>
        <v>19</v>
      </c>
      <c r="E49" s="39">
        <f>'5-1 და 5-2 ბ 1 კვარტალი'!E49</f>
        <v>0</v>
      </c>
      <c r="F49" s="39">
        <f>'5-1 და 5-2 ბ 1 კვარტალი'!F49</f>
        <v>0</v>
      </c>
      <c r="G49" s="39">
        <f>'5-1 და 5-2 ბ 1 კვარტალი'!G49</f>
        <v>19</v>
      </c>
      <c r="H49" s="39">
        <f>'5-1 და 5-2 ბ 1 კვარტალი'!H49</f>
        <v>0</v>
      </c>
      <c r="I49" s="39">
        <f t="shared" si="8"/>
        <v>0</v>
      </c>
      <c r="J49" s="39">
        <f t="shared" si="8"/>
        <v>0</v>
      </c>
      <c r="K49" s="40"/>
    </row>
    <row r="50" spans="2:11" s="3" customFormat="1" ht="11.25" customHeight="1">
      <c r="B50" s="32" t="s">
        <v>46</v>
      </c>
      <c r="C50" s="39">
        <f>'5-1 და 5-2 ბ 1 კვარტალი'!C50</f>
        <v>0</v>
      </c>
      <c r="D50" s="39">
        <f>'5-1 და 5-2 ბ 1 კვარტალი'!D50</f>
        <v>0</v>
      </c>
      <c r="E50" s="39">
        <f>'5-1 და 5-2 ბ 1 კვარტალი'!E50</f>
        <v>0</v>
      </c>
      <c r="F50" s="39">
        <f>'5-1 და 5-2 ბ 1 კვარტალი'!F50</f>
        <v>0</v>
      </c>
      <c r="G50" s="39">
        <f>'5-1 და 5-2 ბ 1 კვარტალი'!G50</f>
        <v>0</v>
      </c>
      <c r="H50" s="39">
        <f>'5-1 და 5-2 ბ 1 კვარტალი'!H50</f>
        <v>0</v>
      </c>
      <c r="I50" s="39">
        <f>L50/1000</f>
        <v>0</v>
      </c>
      <c r="J50" s="39">
        <f>M50/1000</f>
        <v>0</v>
      </c>
      <c r="K50" s="38"/>
    </row>
    <row r="51" spans="2:13" s="3" customFormat="1" ht="11.25" customHeight="1">
      <c r="B51" s="32" t="s">
        <v>47</v>
      </c>
      <c r="C51" s="39">
        <f>'5-1 და 5-2 ბ 1 კვარტალი'!C51</f>
        <v>0</v>
      </c>
      <c r="D51" s="39">
        <f>'5-1 და 5-2 ბ 1 კვარტალი'!D51</f>
        <v>6</v>
      </c>
      <c r="E51" s="39">
        <f>'5-1 და 5-2 ბ 1 კვარტალი'!E51</f>
        <v>0</v>
      </c>
      <c r="F51" s="39">
        <f>'5-1 და 5-2 ბ 1 კვარტალი'!F51</f>
        <v>0</v>
      </c>
      <c r="G51" s="39">
        <f>'5-1 და 5-2 ბ 1 კვარტალი'!G51</f>
        <v>6</v>
      </c>
      <c r="H51" s="39">
        <f>'5-1 და 5-2 ბ 1 კვარტალი'!H51</f>
        <v>0</v>
      </c>
      <c r="I51" s="39">
        <f>L51/1000</f>
        <v>0</v>
      </c>
      <c r="J51" s="39">
        <f>M51/1000</f>
        <v>2.773</v>
      </c>
      <c r="K51" s="38"/>
      <c r="M51" s="3">
        <v>2773</v>
      </c>
    </row>
    <row r="52" spans="2:11" s="3" customFormat="1" ht="11.25" customHeight="1">
      <c r="B52" s="32" t="s">
        <v>48</v>
      </c>
      <c r="C52" s="39">
        <f>'5-1 და 5-2 ბ 1 კვარტალი'!C52</f>
        <v>0</v>
      </c>
      <c r="D52" s="39">
        <f>'5-1 და 5-2 ბ 1 კვარტალი'!D52</f>
        <v>0</v>
      </c>
      <c r="E52" s="39">
        <f>'5-1 და 5-2 ბ 1 კვარტალი'!E52</f>
        <v>0</v>
      </c>
      <c r="F52" s="39">
        <f>'5-1 და 5-2 ბ 1 კვარტალი'!F52</f>
        <v>0</v>
      </c>
      <c r="G52" s="39">
        <f>'5-1 და 5-2 ბ 1 კვარტალი'!G52</f>
        <v>0</v>
      </c>
      <c r="H52" s="39">
        <f>'5-1 და 5-2 ბ 1 კვარტალი'!H52</f>
        <v>0</v>
      </c>
      <c r="I52" s="39">
        <f>L52/1000</f>
        <v>0</v>
      </c>
      <c r="J52" s="39">
        <f>M52/1000</f>
        <v>0</v>
      </c>
      <c r="K52" s="38"/>
    </row>
    <row r="53" spans="2:11" s="3" customFormat="1" ht="11.25" customHeight="1">
      <c r="B53" s="31" t="s">
        <v>49</v>
      </c>
      <c r="C53" s="39">
        <f>'5-1 და 5-2 ბ 1 კვარტალი'!C53</f>
        <v>0</v>
      </c>
      <c r="D53" s="39">
        <f>'5-1 და 5-2 ბ 1 კვარტალი'!D53</f>
        <v>0</v>
      </c>
      <c r="E53" s="39">
        <f>'5-1 და 5-2 ბ 1 კვარტალი'!E53</f>
        <v>0</v>
      </c>
      <c r="F53" s="39">
        <f>'5-1 და 5-2 ბ 1 კვარტალი'!F53</f>
        <v>0</v>
      </c>
      <c r="G53" s="39">
        <f>'5-1 და 5-2 ბ 1 კვარტალი'!G53</f>
        <v>0</v>
      </c>
      <c r="H53" s="39">
        <f>'5-1 და 5-2 ბ 1 კვარტალი'!H53</f>
        <v>0</v>
      </c>
      <c r="I53" s="37"/>
      <c r="J53" s="37"/>
      <c r="K53" s="38"/>
    </row>
    <row r="54" spans="2:11" s="3" customFormat="1" ht="11.25" customHeight="1">
      <c r="B54" s="31" t="s">
        <v>50</v>
      </c>
      <c r="C54" s="39">
        <f>'5-1 და 5-2 ბ 1 კვარტალი'!C54</f>
        <v>0</v>
      </c>
      <c r="D54" s="39">
        <f>'5-1 და 5-2 ბ 1 კვარტალი'!D54</f>
        <v>0</v>
      </c>
      <c r="E54" s="39">
        <f>'5-1 და 5-2 ბ 1 კვარტალი'!E54</f>
        <v>0</v>
      </c>
      <c r="F54" s="39">
        <f>'5-1 და 5-2 ბ 1 კვარტალი'!F54</f>
        <v>0</v>
      </c>
      <c r="G54" s="39">
        <f>'5-1 და 5-2 ბ 1 კვარტალი'!G54</f>
        <v>0</v>
      </c>
      <c r="H54" s="39">
        <f>'5-1 და 5-2 ბ 1 კვარტალი'!H54</f>
        <v>0</v>
      </c>
      <c r="I54" s="37"/>
      <c r="J54" s="37"/>
      <c r="K54" s="38"/>
    </row>
    <row r="55" spans="2:11" s="4" customFormat="1" ht="10.5" customHeight="1" thickBot="1">
      <c r="B55" s="34" t="s">
        <v>51</v>
      </c>
      <c r="C55" s="42">
        <f>C7-C20</f>
        <v>0</v>
      </c>
      <c r="D55" s="42">
        <f aca="true" t="shared" si="9" ref="D55:K55">D7-D20</f>
        <v>-2100</v>
      </c>
      <c r="E55" s="42">
        <f t="shared" si="9"/>
        <v>0</v>
      </c>
      <c r="F55" s="42">
        <f t="shared" si="9"/>
        <v>27.899999999999636</v>
      </c>
      <c r="G55" s="42">
        <f t="shared" si="9"/>
        <v>-2100</v>
      </c>
      <c r="H55" s="42">
        <f t="shared" si="9"/>
        <v>0</v>
      </c>
      <c r="I55" s="42">
        <f t="shared" si="9"/>
        <v>0</v>
      </c>
      <c r="J55" s="42">
        <f t="shared" si="9"/>
        <v>-408.9971399999997</v>
      </c>
      <c r="K55" s="42">
        <f t="shared" si="9"/>
        <v>0</v>
      </c>
    </row>
  </sheetData>
  <sheetProtection/>
  <mergeCells count="7">
    <mergeCell ref="B2:K2"/>
    <mergeCell ref="B3:K3"/>
    <mergeCell ref="B4:K4"/>
    <mergeCell ref="B5:B6"/>
    <mergeCell ref="C5:E5"/>
    <mergeCell ref="F5:H5"/>
    <mergeCell ref="I5:K5"/>
  </mergeCells>
  <printOptions horizontalCentered="1"/>
  <pageMargins left="0.25" right="0.25" top="0.25" bottom="0.25" header="0" footer="0"/>
  <pageSetup fitToHeight="0" fitToWidth="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14"/>
  <sheetViews>
    <sheetView view="pageBreakPreview" zoomScale="130" zoomScaleSheetLayoutView="130" zoomScalePageLayoutView="0" workbookViewId="0" topLeftCell="A1">
      <selection activeCell="A34" sqref="A34:IV34"/>
    </sheetView>
  </sheetViews>
  <sheetFormatPr defaultColWidth="9.140625" defaultRowHeight="15"/>
  <cols>
    <col min="1" max="1" width="1.8515625" style="0" customWidth="1"/>
    <col min="2" max="2" width="14.421875" style="0" customWidth="1"/>
    <col min="3" max="3" width="54.421875" style="0" customWidth="1"/>
    <col min="4" max="4" width="18.421875" style="0" customWidth="1"/>
    <col min="5" max="5" width="19.00390625" style="0" customWidth="1"/>
    <col min="6" max="6" width="18.421875" style="5" customWidth="1"/>
  </cols>
  <sheetData>
    <row r="1" ht="13.5" customHeight="1" thickBot="1"/>
    <row r="2" spans="2:12" s="1" customFormat="1" ht="18.75" customHeight="1">
      <c r="B2" s="46" t="s">
        <v>60</v>
      </c>
      <c r="C2" s="47"/>
      <c r="D2" s="47"/>
      <c r="E2" s="47"/>
      <c r="F2" s="48"/>
      <c r="G2" s="6"/>
      <c r="H2" s="6"/>
      <c r="I2" s="6"/>
      <c r="J2" s="6"/>
      <c r="K2" s="6"/>
      <c r="L2" s="6"/>
    </row>
    <row r="3" spans="2:6" ht="63" customHeight="1">
      <c r="B3" s="49" t="s">
        <v>65</v>
      </c>
      <c r="C3" s="50"/>
      <c r="D3" s="50"/>
      <c r="E3" s="50"/>
      <c r="F3" s="51"/>
    </row>
    <row r="4" spans="2:6" ht="17.25" customHeight="1">
      <c r="B4" s="52" t="s">
        <v>9</v>
      </c>
      <c r="C4" s="53"/>
      <c r="D4" s="53"/>
      <c r="E4" s="53"/>
      <c r="F4" s="54"/>
    </row>
    <row r="5" spans="2:6" ht="36" customHeight="1">
      <c r="B5" s="14" t="s">
        <v>59</v>
      </c>
      <c r="C5" s="8" t="s">
        <v>58</v>
      </c>
      <c r="D5" s="7" t="s">
        <v>6</v>
      </c>
      <c r="E5" s="7" t="s">
        <v>7</v>
      </c>
      <c r="F5" s="15" t="s">
        <v>8</v>
      </c>
    </row>
    <row r="6" spans="2:6" ht="90.75" customHeight="1">
      <c r="B6" s="16" t="s">
        <v>61</v>
      </c>
      <c r="C6" s="21" t="s">
        <v>63</v>
      </c>
      <c r="D6" s="9">
        <f>D7+D13+D14</f>
        <v>13874.784319999999</v>
      </c>
      <c r="E6" s="9">
        <f>E7+E13+E14</f>
        <v>12044.784319999999</v>
      </c>
      <c r="F6" s="9">
        <f>F7+F13+F14</f>
        <v>6582.80229</v>
      </c>
    </row>
    <row r="7" spans="2:6" ht="15">
      <c r="B7" s="55"/>
      <c r="C7" s="10" t="s">
        <v>57</v>
      </c>
      <c r="D7" s="11">
        <f>D8+D9+D11+D12+D10</f>
        <v>9285</v>
      </c>
      <c r="E7" s="11">
        <f>E8+E9+E11+E12+E10</f>
        <v>9235</v>
      </c>
      <c r="F7" s="11">
        <f>F8+F9+F11+F12+F10</f>
        <v>6104.748589999999</v>
      </c>
    </row>
    <row r="8" spans="2:6" ht="15">
      <c r="B8" s="55"/>
      <c r="C8" s="12" t="s">
        <v>2</v>
      </c>
      <c r="D8" s="11">
        <f>'5-1 და 5-2 ბ 3 კვარტალი'!C22+'5-1 და 5-2 ბ 3 კვარტალი'!D22</f>
        <v>4554</v>
      </c>
      <c r="E8" s="11">
        <f>'5-1 და 5-2 ბ 3 კვარტალი'!F22+'5-1 და 5-2 ბ 3 კვარტალი'!G22</f>
        <v>4554</v>
      </c>
      <c r="F8" s="17">
        <f>'5-1 და 5-2 ბ 3 კვარტალი'!I22+'5-1 და 5-2 ბ 3 კვარტალი'!J22</f>
        <v>2961.64005</v>
      </c>
    </row>
    <row r="9" spans="2:6" ht="15">
      <c r="B9" s="55"/>
      <c r="C9" s="12" t="s">
        <v>1</v>
      </c>
      <c r="D9" s="11">
        <f>'5-1 და 5-2 ბ 3 კვარტალი'!C29+'5-1 და 5-2 ბ 3 კვარტალი'!D29</f>
        <v>3300</v>
      </c>
      <c r="E9" s="11">
        <f>'5-1 და 5-2 ბ 3 კვარტალი'!F29+'5-1 და 5-2 ბ 3 კვარტალი'!G29</f>
        <v>3250</v>
      </c>
      <c r="F9" s="17">
        <f>'5-1 და 5-2 ბ 3 კვარტალი'!I29+'5-1 და 5-2 ბ 3 კვარტალი'!J29</f>
        <v>2041.69299</v>
      </c>
    </row>
    <row r="10" spans="2:6" ht="15">
      <c r="B10" s="55"/>
      <c r="C10" s="12" t="s">
        <v>3</v>
      </c>
      <c r="D10" s="11">
        <f>'5-1 და 5-2 ბ 3 კვარტალი'!C42+'5-1 და 5-2 ბ 3 კვარტალი'!D42</f>
        <v>269</v>
      </c>
      <c r="E10" s="11">
        <f>'5-1 და 5-2 ბ 3 კვარტალი'!F42+'5-1 და 5-2 ბ 3 კვარტალი'!G42</f>
        <v>269</v>
      </c>
      <c r="F10" s="17">
        <f>'5-1 და 5-2 ბ 3 კვარტალი'!I42+'5-1 და 5-2 ბ 3 კვარტალი'!J42</f>
        <v>209.05894</v>
      </c>
    </row>
    <row r="11" spans="2:6" ht="15">
      <c r="B11" s="55"/>
      <c r="C11" s="13" t="s">
        <v>5</v>
      </c>
      <c r="D11" s="11">
        <f>'5-1 და 5-2 ბ 3 კვარტალი'!C43+'5-1 და 5-2 ბ 3 კვარტალი'!D43</f>
        <v>120</v>
      </c>
      <c r="E11" s="11">
        <f>'5-1 და 5-2 ბ 3 კვარტალი'!F43+'5-1 და 5-2 ბ 3 კვარტალი'!G43</f>
        <v>120</v>
      </c>
      <c r="F11" s="17">
        <f>'5-1 და 5-2 ბ 3 კვარტალი'!I43+'5-1 და 5-2 ბ 3 კვარტალი'!J43</f>
        <v>71.12553</v>
      </c>
    </row>
    <row r="12" spans="2:6" ht="15">
      <c r="B12" s="55"/>
      <c r="C12" s="12" t="s">
        <v>0</v>
      </c>
      <c r="D12" s="11">
        <f>'5-1 და 5-2 ბ 3 კვარტალი'!C44+'5-1 და 5-2 ბ 3 კვარტალი'!D44</f>
        <v>1042</v>
      </c>
      <c r="E12" s="11">
        <f>'5-1 და 5-2 ბ 3 კვარტალი'!F44+'5-1 და 5-2 ბ 3 კვარტალი'!G44</f>
        <v>1042</v>
      </c>
      <c r="F12" s="17">
        <f>'5-1 და 5-2 ბ 3 კვარტალი'!I44+'5-1 და 5-2 ბ 3 კვარტალი'!J44</f>
        <v>821.2310799999999</v>
      </c>
    </row>
    <row r="13" spans="2:6" ht="15">
      <c r="B13" s="55"/>
      <c r="C13" s="10" t="s">
        <v>56</v>
      </c>
      <c r="D13" s="11">
        <f>'5-1 და 5-2 ბ 3 კვარტალი'!C45+'5-1 და 5-2 ბ 3 კვარტალი'!D45</f>
        <v>4589.78432</v>
      </c>
      <c r="E13" s="11">
        <f>'5-1 და 5-2 ბ 3 კვარტალი'!F45+'5-1 და 5-2 ბ 3 კვარტალი'!G45</f>
        <v>2809.7843199999998</v>
      </c>
      <c r="F13" s="17">
        <f>'5-1 და 5-2 ბ 3 კვარტალი'!I45+'5-1 და 5-2 ბ 3 კვარტალი'!J45</f>
        <v>478.0537</v>
      </c>
    </row>
    <row r="14" spans="2:6" ht="15.75" thickBot="1">
      <c r="B14" s="56"/>
      <c r="C14" s="18" t="s">
        <v>55</v>
      </c>
      <c r="D14" s="19">
        <f>'5-1 და 5-2 ბ 3 კვარტალი'!C54+'5-1 და 5-2 ბ 3 კვარტალი'!D54</f>
        <v>0</v>
      </c>
      <c r="E14" s="19">
        <f>'5-1 და 5-2 ბ 3 კვარტალი'!F54+'5-1 და 5-2 ბ 3 კვარტალი'!G54</f>
        <v>0</v>
      </c>
      <c r="F14" s="20">
        <f>'5-1 და 5-2 ბ 3 კვარტალი'!I54+'5-1 და 5-2 ბ 3 კვარტალი'!J54</f>
        <v>0</v>
      </c>
    </row>
  </sheetData>
  <sheetProtection/>
  <mergeCells count="4">
    <mergeCell ref="B2:F2"/>
    <mergeCell ref="B3:F3"/>
    <mergeCell ref="B4:F4"/>
    <mergeCell ref="B7:B14"/>
  </mergeCells>
  <printOptions horizontalCentered="1"/>
  <pageMargins left="0.25" right="0.25" top="0.25" bottom="0.25" header="0" footer="0"/>
  <pageSetup fitToHeight="0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55"/>
  <sheetViews>
    <sheetView view="pageBreakPreview" zoomScale="145" zoomScaleSheetLayoutView="145" zoomScalePageLayoutView="0" workbookViewId="0" topLeftCell="A1">
      <selection activeCell="A34" sqref="A34:IV34"/>
    </sheetView>
  </sheetViews>
  <sheetFormatPr defaultColWidth="9.140625" defaultRowHeight="15"/>
  <cols>
    <col min="1" max="1" width="1.8515625" style="2" customWidth="1"/>
    <col min="2" max="2" width="39.7109375" style="2" customWidth="1"/>
    <col min="3" max="3" width="9.421875" style="22" customWidth="1"/>
    <col min="4" max="4" width="13.7109375" style="22" customWidth="1"/>
    <col min="5" max="5" width="7.140625" style="22" customWidth="1"/>
    <col min="6" max="6" width="9.421875" style="22" customWidth="1"/>
    <col min="7" max="7" width="13.7109375" style="22" customWidth="1"/>
    <col min="8" max="8" width="7.00390625" style="22" customWidth="1"/>
    <col min="9" max="9" width="9.421875" style="22" customWidth="1"/>
    <col min="10" max="10" width="13.7109375" style="22" customWidth="1"/>
    <col min="11" max="11" width="7.8515625" style="22" customWidth="1"/>
    <col min="12" max="12" width="14.421875" style="2" hidden="1" customWidth="1"/>
    <col min="13" max="13" width="11.7109375" style="2" hidden="1" customWidth="1"/>
    <col min="14" max="16384" width="9.140625" style="2" customWidth="1"/>
  </cols>
  <sheetData>
    <row r="1" ht="10.5" customHeight="1" thickBot="1"/>
    <row r="2" spans="2:11" s="1" customFormat="1" ht="12.75" customHeight="1">
      <c r="B2" s="57" t="s">
        <v>62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15">
      <c r="B3" s="60" t="s">
        <v>66</v>
      </c>
      <c r="C3" s="61"/>
      <c r="D3" s="61"/>
      <c r="E3" s="61"/>
      <c r="F3" s="61"/>
      <c r="G3" s="61"/>
      <c r="H3" s="61"/>
      <c r="I3" s="61"/>
      <c r="J3" s="61"/>
      <c r="K3" s="62"/>
    </row>
    <row r="4" spans="2:11" ht="9" customHeight="1">
      <c r="B4" s="63" t="s">
        <v>9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14.25" customHeight="1">
      <c r="B5" s="66" t="s">
        <v>10</v>
      </c>
      <c r="C5" s="67" t="s">
        <v>6</v>
      </c>
      <c r="D5" s="67"/>
      <c r="E5" s="67"/>
      <c r="F5" s="67" t="s">
        <v>7</v>
      </c>
      <c r="G5" s="67"/>
      <c r="H5" s="67"/>
      <c r="I5" s="67" t="s">
        <v>8</v>
      </c>
      <c r="J5" s="67"/>
      <c r="K5" s="68"/>
    </row>
    <row r="6" spans="2:11" ht="30.75" customHeight="1">
      <c r="B6" s="66"/>
      <c r="C6" s="23" t="s">
        <v>52</v>
      </c>
      <c r="D6" s="23" t="s">
        <v>53</v>
      </c>
      <c r="E6" s="23" t="s">
        <v>3</v>
      </c>
      <c r="F6" s="23" t="s">
        <v>52</v>
      </c>
      <c r="G6" s="23" t="s">
        <v>53</v>
      </c>
      <c r="H6" s="23" t="s">
        <v>3</v>
      </c>
      <c r="I6" s="23" t="s">
        <v>52</v>
      </c>
      <c r="J6" s="23" t="s">
        <v>53</v>
      </c>
      <c r="K6" s="24" t="s">
        <v>3</v>
      </c>
    </row>
    <row r="7" spans="2:11" s="4" customFormat="1" ht="12.75" customHeight="1">
      <c r="B7" s="25" t="s">
        <v>15</v>
      </c>
      <c r="C7" s="35">
        <f>SUM(C8)</f>
        <v>7450</v>
      </c>
      <c r="D7" s="35">
        <f>SUM(D8)</f>
        <v>3150</v>
      </c>
      <c r="E7" s="35"/>
      <c r="F7" s="35">
        <f>SUM(F8)</f>
        <v>5620</v>
      </c>
      <c r="G7" s="35">
        <f>SUM(G8)</f>
        <v>3150</v>
      </c>
      <c r="H7" s="35"/>
      <c r="I7" s="35">
        <f>SUM(I8)</f>
        <v>3713.9108999999994</v>
      </c>
      <c r="J7" s="35">
        <f>SUM(J8)</f>
        <v>2700.57535</v>
      </c>
      <c r="K7" s="36">
        <f>SUM(K8)</f>
        <v>0</v>
      </c>
    </row>
    <row r="8" spans="2:11" s="3" customFormat="1" ht="15" customHeight="1">
      <c r="B8" s="26" t="s">
        <v>16</v>
      </c>
      <c r="C8" s="37">
        <f>SUM(C9)</f>
        <v>7450</v>
      </c>
      <c r="D8" s="37">
        <f>SUM(D9:D10)</f>
        <v>3150</v>
      </c>
      <c r="E8" s="37"/>
      <c r="F8" s="37">
        <f>SUM(F9)</f>
        <v>5620</v>
      </c>
      <c r="G8" s="37">
        <f>SUM(G9:G10)</f>
        <v>3150</v>
      </c>
      <c r="H8" s="37"/>
      <c r="I8" s="37">
        <f>SUM(I9)</f>
        <v>3713.9108999999994</v>
      </c>
      <c r="J8" s="37">
        <f>SUM(J9:J10)</f>
        <v>2700.57535</v>
      </c>
      <c r="K8" s="38">
        <f>SUM(K10:K19)</f>
        <v>0</v>
      </c>
    </row>
    <row r="9" spans="2:11" ht="11.25" customHeight="1">
      <c r="B9" s="27" t="s">
        <v>14</v>
      </c>
      <c r="C9" s="39">
        <f>C20</f>
        <v>7450</v>
      </c>
      <c r="D9" s="39"/>
      <c r="E9" s="39"/>
      <c r="F9" s="39">
        <f>F20</f>
        <v>5620</v>
      </c>
      <c r="G9" s="39"/>
      <c r="H9" s="39"/>
      <c r="I9" s="39">
        <f>I20</f>
        <v>3713.9108999999994</v>
      </c>
      <c r="J9" s="39"/>
      <c r="K9" s="40"/>
    </row>
    <row r="10" spans="2:11" ht="11.25" customHeight="1">
      <c r="B10" s="28" t="s">
        <v>17</v>
      </c>
      <c r="C10" s="39"/>
      <c r="D10" s="39">
        <f>D12+D13+D14</f>
        <v>3150</v>
      </c>
      <c r="E10" s="39"/>
      <c r="F10" s="39"/>
      <c r="G10" s="39">
        <f>G12+G13+G14</f>
        <v>3150</v>
      </c>
      <c r="H10" s="39"/>
      <c r="I10" s="39"/>
      <c r="J10" s="39">
        <f>SUM(J12:J19)</f>
        <v>2700.57535</v>
      </c>
      <c r="K10" s="40"/>
    </row>
    <row r="11" spans="2:11" s="3" customFormat="1" ht="11.25" customHeight="1">
      <c r="B11" s="29" t="s">
        <v>18</v>
      </c>
      <c r="C11" s="37"/>
      <c r="D11" s="37"/>
      <c r="E11" s="37"/>
      <c r="F11" s="37"/>
      <c r="G11" s="37"/>
      <c r="H11" s="37"/>
      <c r="I11" s="37"/>
      <c r="J11" s="37"/>
      <c r="K11" s="38"/>
    </row>
    <row r="12" spans="2:12" ht="11.25" customHeight="1">
      <c r="B12" s="30" t="s">
        <v>19</v>
      </c>
      <c r="C12" s="39"/>
      <c r="D12" s="39">
        <v>2800</v>
      </c>
      <c r="E12" s="39"/>
      <c r="F12" s="39"/>
      <c r="G12" s="39">
        <v>2800</v>
      </c>
      <c r="H12" s="39"/>
      <c r="I12" s="39"/>
      <c r="J12" s="39">
        <f>L12/1000</f>
        <v>2383.20655</v>
      </c>
      <c r="K12" s="40"/>
      <c r="L12" s="44">
        <v>2383206.55</v>
      </c>
    </row>
    <row r="13" spans="2:12" ht="11.25" customHeight="1">
      <c r="B13" s="30" t="s">
        <v>20</v>
      </c>
      <c r="C13" s="39"/>
      <c r="D13" s="39">
        <v>250</v>
      </c>
      <c r="E13" s="39"/>
      <c r="F13" s="39"/>
      <c r="G13" s="39">
        <v>250</v>
      </c>
      <c r="H13" s="39"/>
      <c r="I13" s="39"/>
      <c r="J13" s="39">
        <f>L13/1000</f>
        <v>204.01641999999998</v>
      </c>
      <c r="K13" s="40"/>
      <c r="L13" s="44">
        <v>204016.41999999998</v>
      </c>
    </row>
    <row r="14" spans="2:12" ht="11.25" customHeight="1">
      <c r="B14" s="30" t="s">
        <v>21</v>
      </c>
      <c r="C14" s="39"/>
      <c r="D14" s="39">
        <v>100</v>
      </c>
      <c r="E14" s="39"/>
      <c r="F14" s="39"/>
      <c r="G14" s="39">
        <v>100</v>
      </c>
      <c r="H14" s="39"/>
      <c r="I14" s="39"/>
      <c r="J14" s="39">
        <f>L14/1000</f>
        <v>65.89825</v>
      </c>
      <c r="K14" s="40"/>
      <c r="L14" s="44">
        <v>65898.25</v>
      </c>
    </row>
    <row r="15" spans="2:12" ht="11.25" customHeight="1">
      <c r="B15" s="30" t="s">
        <v>22</v>
      </c>
      <c r="C15" s="39"/>
      <c r="D15" s="39"/>
      <c r="E15" s="39"/>
      <c r="F15" s="39"/>
      <c r="G15" s="39"/>
      <c r="H15" s="39"/>
      <c r="I15" s="39"/>
      <c r="J15" s="39">
        <f>L15/1000</f>
        <v>47.45413</v>
      </c>
      <c r="K15" s="40"/>
      <c r="L15" s="44">
        <v>47454.13</v>
      </c>
    </row>
    <row r="16" spans="2:11" ht="11.25" customHeight="1">
      <c r="B16" s="28" t="s">
        <v>3</v>
      </c>
      <c r="C16" s="39"/>
      <c r="D16" s="39"/>
      <c r="E16" s="39"/>
      <c r="F16" s="39"/>
      <c r="G16" s="39"/>
      <c r="H16" s="39"/>
      <c r="I16" s="39"/>
      <c r="J16" s="39"/>
      <c r="K16" s="40"/>
    </row>
    <row r="17" spans="2:11" s="3" customFormat="1" ht="11.25" customHeight="1">
      <c r="B17" s="26" t="s">
        <v>23</v>
      </c>
      <c r="C17" s="37"/>
      <c r="D17" s="37"/>
      <c r="E17" s="37"/>
      <c r="F17" s="37"/>
      <c r="G17" s="37"/>
      <c r="H17" s="37"/>
      <c r="I17" s="37"/>
      <c r="J17" s="37"/>
      <c r="K17" s="38"/>
    </row>
    <row r="18" spans="2:11" s="3" customFormat="1" ht="11.25" customHeight="1">
      <c r="B18" s="26" t="s">
        <v>24</v>
      </c>
      <c r="C18" s="37"/>
      <c r="D18" s="37"/>
      <c r="E18" s="37"/>
      <c r="F18" s="37"/>
      <c r="G18" s="37"/>
      <c r="H18" s="37"/>
      <c r="I18" s="37"/>
      <c r="J18" s="37"/>
      <c r="K18" s="38"/>
    </row>
    <row r="19" spans="2:11" s="3" customFormat="1" ht="11.25" customHeight="1">
      <c r="B19" s="26" t="s">
        <v>25</v>
      </c>
      <c r="C19" s="37"/>
      <c r="D19" s="37"/>
      <c r="E19" s="37"/>
      <c r="F19" s="37"/>
      <c r="G19" s="37"/>
      <c r="H19" s="37"/>
      <c r="I19" s="37"/>
      <c r="J19" s="37"/>
      <c r="K19" s="38"/>
    </row>
    <row r="20" spans="2:11" s="4" customFormat="1" ht="13.5" customHeight="1">
      <c r="B20" s="25" t="s">
        <v>26</v>
      </c>
      <c r="C20" s="35">
        <f aca="true" t="shared" si="0" ref="C20:K20">C21+C45+C53+C54</f>
        <v>7450</v>
      </c>
      <c r="D20" s="35">
        <f t="shared" si="0"/>
        <v>6424.78432</v>
      </c>
      <c r="E20" s="35">
        <f t="shared" si="0"/>
        <v>0</v>
      </c>
      <c r="F20" s="35">
        <f>F21+F45+F53+F54</f>
        <v>5620</v>
      </c>
      <c r="G20" s="35">
        <f>G21+G45+G53+G54</f>
        <v>6424.78432</v>
      </c>
      <c r="H20" s="35">
        <f>H21+H45+H53+H54</f>
        <v>0</v>
      </c>
      <c r="I20" s="35">
        <f t="shared" si="0"/>
        <v>3713.9108999999994</v>
      </c>
      <c r="J20" s="35">
        <f t="shared" si="0"/>
        <v>2868.89139</v>
      </c>
      <c r="K20" s="36">
        <f t="shared" si="0"/>
        <v>0</v>
      </c>
    </row>
    <row r="21" spans="2:11" s="3" customFormat="1" ht="11.25" customHeight="1">
      <c r="B21" s="31" t="s">
        <v>27</v>
      </c>
      <c r="C21" s="37">
        <f aca="true" t="shared" si="1" ref="C21:I21">C22+C29+C40+C41+C42+C43+C44</f>
        <v>5400</v>
      </c>
      <c r="D21" s="37">
        <f t="shared" si="1"/>
        <v>3885</v>
      </c>
      <c r="E21" s="37">
        <f t="shared" si="1"/>
        <v>0</v>
      </c>
      <c r="F21" s="37">
        <f>F22+F29+F40+F41+F42+F43+F44</f>
        <v>4570</v>
      </c>
      <c r="G21" s="37">
        <f>G22+G29+G40+G41+G42+G43+G44</f>
        <v>4665</v>
      </c>
      <c r="H21" s="37">
        <f>H22+H29+H40+H41+H42+H43+H44</f>
        <v>0</v>
      </c>
      <c r="I21" s="37">
        <f t="shared" si="1"/>
        <v>3424.7231999999995</v>
      </c>
      <c r="J21" s="37">
        <f>J22+J29+J40+J41+J42+J43+J44</f>
        <v>2680.02539</v>
      </c>
      <c r="K21" s="38">
        <f>K22+K29+K40+K41+K42+K43+K44</f>
        <v>0</v>
      </c>
    </row>
    <row r="22" spans="2:11" s="3" customFormat="1" ht="11.25" customHeight="1">
      <c r="B22" s="32" t="s">
        <v>2</v>
      </c>
      <c r="C22" s="37">
        <f aca="true" t="shared" si="2" ref="C22:I22">C23+C24+C25+C26+C27+C28</f>
        <v>3560</v>
      </c>
      <c r="D22" s="37">
        <f t="shared" si="2"/>
        <v>994</v>
      </c>
      <c r="E22" s="37">
        <f t="shared" si="2"/>
        <v>0</v>
      </c>
      <c r="F22" s="37">
        <f>F23+F24+F25+F26+F27+F28</f>
        <v>3560</v>
      </c>
      <c r="G22" s="37">
        <f>G23+G24+G25+G26+G27+G28</f>
        <v>994</v>
      </c>
      <c r="H22" s="37">
        <f>H23+H24+H25+H26+H27+H28</f>
        <v>0</v>
      </c>
      <c r="I22" s="37">
        <f t="shared" si="2"/>
        <v>2688.8161099999998</v>
      </c>
      <c r="J22" s="37">
        <f>J23+J24+J25+J26+J27+J28</f>
        <v>272.82394</v>
      </c>
      <c r="K22" s="38">
        <f>K23+K24+K25+K26+K27+K28</f>
        <v>0</v>
      </c>
    </row>
    <row r="23" spans="2:13" ht="11.25" customHeight="1">
      <c r="B23" s="33" t="s">
        <v>11</v>
      </c>
      <c r="C23" s="39">
        <v>3557.4</v>
      </c>
      <c r="D23" s="39">
        <v>824.28</v>
      </c>
      <c r="E23" s="39"/>
      <c r="F23" s="39">
        <v>3557.4</v>
      </c>
      <c r="G23" s="39">
        <v>824.28</v>
      </c>
      <c r="H23" s="39"/>
      <c r="I23" s="39">
        <f>L23/1000</f>
        <v>2688.8161099999998</v>
      </c>
      <c r="J23" s="39">
        <f>M23/1000</f>
        <v>272.82394</v>
      </c>
      <c r="K23" s="40"/>
      <c r="L23" s="2">
        <v>2688816.11</v>
      </c>
      <c r="M23" s="2">
        <v>272823.94</v>
      </c>
    </row>
    <row r="24" spans="2:11" ht="11.25" customHeight="1">
      <c r="B24" s="33" t="s">
        <v>28</v>
      </c>
      <c r="C24" s="39"/>
      <c r="D24" s="39"/>
      <c r="E24" s="39"/>
      <c r="F24" s="39"/>
      <c r="G24" s="39"/>
      <c r="H24" s="39"/>
      <c r="I24" s="39"/>
      <c r="J24" s="39"/>
      <c r="K24" s="40"/>
    </row>
    <row r="25" spans="2:11" ht="11.25" customHeight="1">
      <c r="B25" s="33" t="s">
        <v>13</v>
      </c>
      <c r="C25" s="39"/>
      <c r="D25" s="39"/>
      <c r="E25" s="39"/>
      <c r="F25" s="39"/>
      <c r="G25" s="39"/>
      <c r="H25" s="39"/>
      <c r="I25" s="39"/>
      <c r="J25" s="39"/>
      <c r="K25" s="40"/>
    </row>
    <row r="26" spans="2:11" ht="11.25" customHeight="1">
      <c r="B26" s="33" t="s">
        <v>12</v>
      </c>
      <c r="C26" s="39">
        <v>2.6</v>
      </c>
      <c r="D26" s="39">
        <v>169.72</v>
      </c>
      <c r="E26" s="39"/>
      <c r="F26" s="39">
        <v>2.6</v>
      </c>
      <c r="G26" s="39">
        <v>169.72</v>
      </c>
      <c r="H26" s="39"/>
      <c r="I26" s="39"/>
      <c r="J26" s="39"/>
      <c r="K26" s="40"/>
    </row>
    <row r="27" spans="2:11" ht="11.25" customHeight="1">
      <c r="B27" s="33" t="s">
        <v>29</v>
      </c>
      <c r="C27" s="39"/>
      <c r="D27" s="39"/>
      <c r="E27" s="39"/>
      <c r="F27" s="39"/>
      <c r="G27" s="39"/>
      <c r="H27" s="39"/>
      <c r="I27" s="39"/>
      <c r="J27" s="39"/>
      <c r="K27" s="40"/>
    </row>
    <row r="28" spans="2:11" ht="11.25" customHeight="1">
      <c r="B28" s="33" t="s">
        <v>30</v>
      </c>
      <c r="C28" s="39"/>
      <c r="D28" s="39"/>
      <c r="E28" s="39"/>
      <c r="F28" s="39"/>
      <c r="G28" s="39"/>
      <c r="H28" s="39"/>
      <c r="I28" s="39"/>
      <c r="J28" s="39"/>
      <c r="K28" s="40"/>
    </row>
    <row r="29" spans="2:11" s="3" customFormat="1" ht="11.25" customHeight="1">
      <c r="B29" s="32" t="s">
        <v>1</v>
      </c>
      <c r="C29" s="37">
        <f aca="true" t="shared" si="3" ref="C29:K29">C30+C31+C32+C33+C34+C35+C36+C37+C38+C39</f>
        <v>1790</v>
      </c>
      <c r="D29" s="37">
        <f t="shared" si="3"/>
        <v>1510</v>
      </c>
      <c r="E29" s="37">
        <f t="shared" si="3"/>
        <v>0</v>
      </c>
      <c r="F29" s="37">
        <f t="shared" si="3"/>
        <v>960</v>
      </c>
      <c r="G29" s="37">
        <f t="shared" si="3"/>
        <v>2290</v>
      </c>
      <c r="H29" s="37">
        <f t="shared" si="3"/>
        <v>0</v>
      </c>
      <c r="I29" s="37">
        <f t="shared" si="3"/>
        <v>685.9256799999999</v>
      </c>
      <c r="J29" s="37">
        <f t="shared" si="3"/>
        <v>1355.76731</v>
      </c>
      <c r="K29" s="38">
        <f t="shared" si="3"/>
        <v>0</v>
      </c>
    </row>
    <row r="30" spans="2:13" ht="11.25" customHeight="1">
      <c r="B30" s="33" t="s">
        <v>31</v>
      </c>
      <c r="C30" s="39"/>
      <c r="D30" s="39">
        <v>939</v>
      </c>
      <c r="E30" s="39"/>
      <c r="F30" s="39"/>
      <c r="G30" s="39">
        <v>939</v>
      </c>
      <c r="H30" s="39"/>
      <c r="I30" s="39">
        <f aca="true" t="shared" si="4" ref="I30:J44">L30/1000</f>
        <v>0</v>
      </c>
      <c r="J30" s="39">
        <f t="shared" si="4"/>
        <v>635.0482699999999</v>
      </c>
      <c r="K30" s="40"/>
      <c r="L30" s="2">
        <v>0</v>
      </c>
      <c r="M30" s="2">
        <v>635048.2699999999</v>
      </c>
    </row>
    <row r="31" spans="2:13" ht="11.25" customHeight="1">
      <c r="B31" s="33" t="s">
        <v>32</v>
      </c>
      <c r="C31" s="41"/>
      <c r="D31" s="39">
        <v>75</v>
      </c>
      <c r="E31" s="39"/>
      <c r="F31" s="41"/>
      <c r="G31" s="39">
        <v>75</v>
      </c>
      <c r="H31" s="39"/>
      <c r="I31" s="39">
        <f t="shared" si="4"/>
        <v>0</v>
      </c>
      <c r="J31" s="39">
        <f t="shared" si="4"/>
        <v>43.20696000000001</v>
      </c>
      <c r="K31" s="40"/>
      <c r="L31" s="2">
        <v>0</v>
      </c>
      <c r="M31" s="2">
        <v>43206.96000000001</v>
      </c>
    </row>
    <row r="32" spans="2:13" ht="11.25" customHeight="1">
      <c r="B32" s="33" t="s">
        <v>33</v>
      </c>
      <c r="C32" s="39">
        <v>1209</v>
      </c>
      <c r="D32" s="39">
        <v>191</v>
      </c>
      <c r="E32" s="39"/>
      <c r="F32" s="39">
        <v>459</v>
      </c>
      <c r="G32" s="39">
        <v>891</v>
      </c>
      <c r="H32" s="39"/>
      <c r="I32" s="39">
        <f t="shared" si="4"/>
        <v>385.71423000000004</v>
      </c>
      <c r="J32" s="39">
        <f t="shared" si="4"/>
        <v>503.25283</v>
      </c>
      <c r="K32" s="40"/>
      <c r="L32" s="2">
        <v>385714.23000000004</v>
      </c>
      <c r="M32" s="2">
        <v>503252.83</v>
      </c>
    </row>
    <row r="33" spans="2:13" ht="11.25" customHeight="1">
      <c r="B33" s="33" t="s">
        <v>34</v>
      </c>
      <c r="C33" s="39"/>
      <c r="D33" s="39">
        <v>100</v>
      </c>
      <c r="E33" s="39"/>
      <c r="F33" s="39"/>
      <c r="G33" s="39">
        <v>100</v>
      </c>
      <c r="H33" s="39"/>
      <c r="I33" s="39">
        <f t="shared" si="4"/>
        <v>0</v>
      </c>
      <c r="J33" s="39">
        <f t="shared" si="4"/>
        <v>51.66768</v>
      </c>
      <c r="K33" s="40"/>
      <c r="L33" s="45">
        <v>0</v>
      </c>
      <c r="M33" s="45">
        <v>51667.68</v>
      </c>
    </row>
    <row r="34" spans="2:11" ht="11.25" customHeight="1">
      <c r="B34" s="33" t="s">
        <v>35</v>
      </c>
      <c r="C34" s="39"/>
      <c r="D34" s="39"/>
      <c r="E34" s="39"/>
      <c r="F34" s="39"/>
      <c r="G34" s="39"/>
      <c r="H34" s="39"/>
      <c r="I34" s="39">
        <f t="shared" si="4"/>
        <v>0</v>
      </c>
      <c r="J34" s="39">
        <f t="shared" si="4"/>
        <v>0</v>
      </c>
      <c r="K34" s="40"/>
    </row>
    <row r="35" spans="2:13" ht="11.25" customHeight="1">
      <c r="B35" s="33" t="s">
        <v>36</v>
      </c>
      <c r="C35" s="39">
        <v>7</v>
      </c>
      <c r="D35" s="39"/>
      <c r="E35" s="39"/>
      <c r="F35" s="39">
        <v>7</v>
      </c>
      <c r="G35" s="39"/>
      <c r="H35" s="39"/>
      <c r="I35" s="39">
        <f t="shared" si="4"/>
        <v>2.06546</v>
      </c>
      <c r="J35" s="39">
        <f t="shared" si="4"/>
        <v>0</v>
      </c>
      <c r="K35" s="40"/>
      <c r="L35" s="45">
        <v>2065.46</v>
      </c>
      <c r="M35" s="45">
        <v>0</v>
      </c>
    </row>
    <row r="36" spans="2:13" ht="19.5" customHeight="1">
      <c r="B36" s="33" t="s">
        <v>37</v>
      </c>
      <c r="C36" s="39">
        <v>10</v>
      </c>
      <c r="D36" s="39"/>
      <c r="E36" s="39"/>
      <c r="F36" s="39">
        <v>10</v>
      </c>
      <c r="G36" s="39"/>
      <c r="H36" s="39"/>
      <c r="I36" s="39">
        <f t="shared" si="4"/>
        <v>8.95516</v>
      </c>
      <c r="J36" s="39">
        <f t="shared" si="4"/>
        <v>0</v>
      </c>
      <c r="K36" s="40"/>
      <c r="L36" s="2">
        <v>8955.16</v>
      </c>
      <c r="M36" s="2">
        <v>0</v>
      </c>
    </row>
    <row r="37" spans="2:13" ht="18.75" customHeight="1">
      <c r="B37" s="33" t="s">
        <v>38</v>
      </c>
      <c r="C37" s="39">
        <v>109</v>
      </c>
      <c r="D37" s="39"/>
      <c r="E37" s="39"/>
      <c r="F37" s="39">
        <v>109</v>
      </c>
      <c r="G37" s="39"/>
      <c r="H37" s="39"/>
      <c r="I37" s="39">
        <f t="shared" si="4"/>
        <v>56.59209</v>
      </c>
      <c r="J37" s="39">
        <f t="shared" si="4"/>
        <v>0</v>
      </c>
      <c r="K37" s="40"/>
      <c r="L37" s="2">
        <v>56592.09</v>
      </c>
      <c r="M37" s="2">
        <v>0</v>
      </c>
    </row>
    <row r="38" spans="2:11" ht="11.25" customHeight="1">
      <c r="B38" s="33" t="s">
        <v>54</v>
      </c>
      <c r="C38" s="41"/>
      <c r="D38" s="39"/>
      <c r="E38" s="39"/>
      <c r="F38" s="41"/>
      <c r="G38" s="39"/>
      <c r="H38" s="39"/>
      <c r="I38" s="39">
        <f t="shared" si="4"/>
        <v>0</v>
      </c>
      <c r="J38" s="39">
        <f t="shared" si="4"/>
        <v>0</v>
      </c>
      <c r="K38" s="40"/>
    </row>
    <row r="39" spans="2:13" ht="11.25" customHeight="1">
      <c r="B39" s="33" t="s">
        <v>39</v>
      </c>
      <c r="C39" s="41">
        <v>455</v>
      </c>
      <c r="D39" s="39">
        <v>205</v>
      </c>
      <c r="E39" s="39"/>
      <c r="F39" s="41">
        <v>375</v>
      </c>
      <c r="G39" s="39">
        <v>285</v>
      </c>
      <c r="H39" s="39"/>
      <c r="I39" s="39">
        <f t="shared" si="4"/>
        <v>232.59874</v>
      </c>
      <c r="J39" s="39">
        <f t="shared" si="4"/>
        <v>122.59157</v>
      </c>
      <c r="K39" s="40"/>
      <c r="L39" s="2">
        <v>232598.74</v>
      </c>
      <c r="M39" s="2">
        <v>122591.57</v>
      </c>
    </row>
    <row r="40" spans="2:11" s="3" customFormat="1" ht="11.25" customHeight="1">
      <c r="B40" s="32" t="s">
        <v>40</v>
      </c>
      <c r="C40" s="37"/>
      <c r="D40" s="37"/>
      <c r="E40" s="37"/>
      <c r="F40" s="37"/>
      <c r="G40" s="37"/>
      <c r="H40" s="37"/>
      <c r="I40" s="37">
        <f t="shared" si="4"/>
        <v>0</v>
      </c>
      <c r="J40" s="37">
        <f t="shared" si="4"/>
        <v>0</v>
      </c>
      <c r="K40" s="38"/>
    </row>
    <row r="41" spans="2:11" s="3" customFormat="1" ht="11.25" customHeight="1">
      <c r="B41" s="32" t="s">
        <v>4</v>
      </c>
      <c r="C41" s="37"/>
      <c r="D41" s="37"/>
      <c r="E41" s="37"/>
      <c r="F41" s="37"/>
      <c r="G41" s="37"/>
      <c r="H41" s="37"/>
      <c r="I41" s="37">
        <f t="shared" si="4"/>
        <v>0</v>
      </c>
      <c r="J41" s="37">
        <f t="shared" si="4"/>
        <v>0</v>
      </c>
      <c r="K41" s="38"/>
    </row>
    <row r="42" spans="2:13" s="3" customFormat="1" ht="11.25" customHeight="1">
      <c r="B42" s="32" t="s">
        <v>3</v>
      </c>
      <c r="C42" s="37"/>
      <c r="D42" s="37">
        <v>269</v>
      </c>
      <c r="E42" s="37"/>
      <c r="F42" s="37"/>
      <c r="G42" s="37">
        <v>269</v>
      </c>
      <c r="H42" s="37"/>
      <c r="I42" s="37">
        <f t="shared" si="4"/>
        <v>0</v>
      </c>
      <c r="J42" s="37">
        <f t="shared" si="4"/>
        <v>209.05894</v>
      </c>
      <c r="K42" s="38"/>
      <c r="L42" s="3">
        <v>0</v>
      </c>
      <c r="M42" s="3">
        <v>209058.94</v>
      </c>
    </row>
    <row r="43" spans="2:13" s="3" customFormat="1" ht="11.25" customHeight="1">
      <c r="B43" s="32" t="s">
        <v>5</v>
      </c>
      <c r="C43" s="37">
        <v>50</v>
      </c>
      <c r="D43" s="37">
        <v>70</v>
      </c>
      <c r="E43" s="37"/>
      <c r="F43" s="37">
        <v>50</v>
      </c>
      <c r="G43" s="37">
        <v>70</v>
      </c>
      <c r="H43" s="37"/>
      <c r="I43" s="37">
        <f t="shared" si="4"/>
        <v>49.98141</v>
      </c>
      <c r="J43" s="37">
        <f t="shared" si="4"/>
        <v>21.14412</v>
      </c>
      <c r="K43" s="38"/>
      <c r="L43" s="3">
        <v>49981.409999999996</v>
      </c>
      <c r="M43" s="3">
        <v>21144.120000000003</v>
      </c>
    </row>
    <row r="44" spans="2:13" s="3" customFormat="1" ht="11.25" customHeight="1">
      <c r="B44" s="32" t="s">
        <v>0</v>
      </c>
      <c r="C44" s="37"/>
      <c r="D44" s="37">
        <v>1042</v>
      </c>
      <c r="E44" s="37"/>
      <c r="F44" s="37"/>
      <c r="G44" s="37">
        <v>1042</v>
      </c>
      <c r="H44" s="37"/>
      <c r="I44" s="37">
        <f t="shared" si="4"/>
        <v>0</v>
      </c>
      <c r="J44" s="37">
        <f t="shared" si="4"/>
        <v>821.2310799999999</v>
      </c>
      <c r="K44" s="38"/>
      <c r="L44" s="3">
        <v>0</v>
      </c>
      <c r="M44" s="3">
        <v>821231.08</v>
      </c>
    </row>
    <row r="45" spans="2:11" s="3" customFormat="1" ht="11.25" customHeight="1">
      <c r="B45" s="31" t="s">
        <v>41</v>
      </c>
      <c r="C45" s="37">
        <f aca="true" t="shared" si="5" ref="C45:I45">C46+C50+C51+C52</f>
        <v>2050</v>
      </c>
      <c r="D45" s="37">
        <f t="shared" si="5"/>
        <v>2539.7843199999998</v>
      </c>
      <c r="E45" s="37">
        <f t="shared" si="5"/>
        <v>0</v>
      </c>
      <c r="F45" s="37">
        <f>F46+F50+F51+F52</f>
        <v>1050</v>
      </c>
      <c r="G45" s="37">
        <f>G46+G50+G51+G52</f>
        <v>1759.78432</v>
      </c>
      <c r="H45" s="37">
        <f>H46+H50+H51+H52</f>
        <v>0</v>
      </c>
      <c r="I45" s="37">
        <f t="shared" si="5"/>
        <v>289.1877</v>
      </c>
      <c r="J45" s="37">
        <f>J46+J50+J51+J52</f>
        <v>188.86599999999999</v>
      </c>
      <c r="K45" s="38">
        <f>K46+K50+K51+K52</f>
        <v>0</v>
      </c>
    </row>
    <row r="46" spans="2:11" s="3" customFormat="1" ht="11.25" customHeight="1">
      <c r="B46" s="32" t="s">
        <v>42</v>
      </c>
      <c r="C46" s="37">
        <f aca="true" t="shared" si="6" ref="C46:K46">C47+C48+C49</f>
        <v>2050</v>
      </c>
      <c r="D46" s="37">
        <f t="shared" si="6"/>
        <v>2539.7843199999998</v>
      </c>
      <c r="E46" s="37">
        <f t="shared" si="6"/>
        <v>0</v>
      </c>
      <c r="F46" s="37">
        <f t="shared" si="6"/>
        <v>1050</v>
      </c>
      <c r="G46" s="37">
        <f t="shared" si="6"/>
        <v>1759.78432</v>
      </c>
      <c r="H46" s="37">
        <f t="shared" si="6"/>
        <v>0</v>
      </c>
      <c r="I46" s="37">
        <f t="shared" si="6"/>
        <v>289.1877</v>
      </c>
      <c r="J46" s="37">
        <f t="shared" si="6"/>
        <v>188.86599999999999</v>
      </c>
      <c r="K46" s="38">
        <f t="shared" si="6"/>
        <v>0</v>
      </c>
    </row>
    <row r="47" spans="2:13" ht="11.25" customHeight="1">
      <c r="B47" s="33" t="s">
        <v>43</v>
      </c>
      <c r="C47" s="39">
        <v>1570</v>
      </c>
      <c r="D47" s="39">
        <v>1684.78432</v>
      </c>
      <c r="E47" s="39"/>
      <c r="F47" s="39">
        <v>699</v>
      </c>
      <c r="G47" s="39">
        <v>1225.78432</v>
      </c>
      <c r="H47" s="39"/>
      <c r="I47" s="39">
        <f aca="true" t="shared" si="7" ref="I47:J49">L47/1000</f>
        <v>54.292199999999994</v>
      </c>
      <c r="J47" s="39">
        <f t="shared" si="7"/>
        <v>43.853</v>
      </c>
      <c r="K47" s="40"/>
      <c r="L47" s="2">
        <v>54292.2</v>
      </c>
      <c r="M47" s="2">
        <v>43853</v>
      </c>
    </row>
    <row r="48" spans="2:13" ht="11.25" customHeight="1">
      <c r="B48" s="33" t="s">
        <v>44</v>
      </c>
      <c r="C48" s="39">
        <v>480</v>
      </c>
      <c r="D48" s="39">
        <v>770</v>
      </c>
      <c r="E48" s="39"/>
      <c r="F48" s="39">
        <v>351</v>
      </c>
      <c r="G48" s="39">
        <v>449</v>
      </c>
      <c r="H48" s="39"/>
      <c r="I48" s="39">
        <f t="shared" si="7"/>
        <v>234.8955</v>
      </c>
      <c r="J48" s="39">
        <f t="shared" si="7"/>
        <v>144.253</v>
      </c>
      <c r="K48" s="40"/>
      <c r="L48" s="2">
        <v>234895.5</v>
      </c>
      <c r="M48" s="2">
        <v>144253</v>
      </c>
    </row>
    <row r="49" spans="2:13" ht="11.25" customHeight="1">
      <c r="B49" s="33" t="s">
        <v>45</v>
      </c>
      <c r="C49" s="39"/>
      <c r="D49" s="39">
        <v>85</v>
      </c>
      <c r="E49" s="39"/>
      <c r="F49" s="39"/>
      <c r="G49" s="39">
        <v>85</v>
      </c>
      <c r="H49" s="39"/>
      <c r="I49" s="39">
        <f t="shared" si="7"/>
        <v>0</v>
      </c>
      <c r="J49" s="39">
        <f t="shared" si="7"/>
        <v>0.76</v>
      </c>
      <c r="K49" s="40"/>
      <c r="L49" s="2">
        <v>0</v>
      </c>
      <c r="M49" s="2">
        <v>760</v>
      </c>
    </row>
    <row r="50" spans="2:11" s="3" customFormat="1" ht="11.25" customHeight="1">
      <c r="B50" s="32" t="s">
        <v>46</v>
      </c>
      <c r="C50" s="37"/>
      <c r="D50" s="37"/>
      <c r="E50" s="37"/>
      <c r="F50" s="37"/>
      <c r="G50" s="37"/>
      <c r="H50" s="37"/>
      <c r="I50" s="37"/>
      <c r="J50" s="37"/>
      <c r="K50" s="38"/>
    </row>
    <row r="51" spans="2:11" s="3" customFormat="1" ht="11.25" customHeight="1">
      <c r="B51" s="32" t="s">
        <v>47</v>
      </c>
      <c r="C51" s="37"/>
      <c r="D51" s="37"/>
      <c r="E51" s="37"/>
      <c r="F51" s="37"/>
      <c r="G51" s="37"/>
      <c r="H51" s="37"/>
      <c r="I51" s="37"/>
      <c r="J51" s="37"/>
      <c r="K51" s="38"/>
    </row>
    <row r="52" spans="2:11" s="3" customFormat="1" ht="11.25" customHeight="1">
      <c r="B52" s="32" t="s">
        <v>48</v>
      </c>
      <c r="C52" s="37"/>
      <c r="D52" s="37"/>
      <c r="E52" s="37"/>
      <c r="F52" s="37"/>
      <c r="G52" s="37"/>
      <c r="H52" s="37"/>
      <c r="I52" s="37"/>
      <c r="J52" s="37"/>
      <c r="K52" s="38"/>
    </row>
    <row r="53" spans="2:11" s="3" customFormat="1" ht="11.25" customHeight="1">
      <c r="B53" s="31" t="s">
        <v>49</v>
      </c>
      <c r="C53" s="37"/>
      <c r="D53" s="37"/>
      <c r="E53" s="37"/>
      <c r="F53" s="37"/>
      <c r="G53" s="37"/>
      <c r="H53" s="37"/>
      <c r="I53" s="37"/>
      <c r="J53" s="37"/>
      <c r="K53" s="38"/>
    </row>
    <row r="54" spans="2:11" s="3" customFormat="1" ht="11.25" customHeight="1">
      <c r="B54" s="31" t="s">
        <v>50</v>
      </c>
      <c r="C54" s="37"/>
      <c r="D54" s="37"/>
      <c r="E54" s="37"/>
      <c r="F54" s="37"/>
      <c r="G54" s="37"/>
      <c r="H54" s="37"/>
      <c r="I54" s="37"/>
      <c r="J54" s="37"/>
      <c r="K54" s="38"/>
    </row>
    <row r="55" spans="2:11" s="4" customFormat="1" ht="10.5" customHeight="1" thickBot="1">
      <c r="B55" s="34" t="s">
        <v>51</v>
      </c>
      <c r="C55" s="42">
        <f>C7-C20</f>
        <v>0</v>
      </c>
      <c r="D55" s="42">
        <f aca="true" t="shared" si="8" ref="D55:K55">D7-D20</f>
        <v>-3274.7843199999998</v>
      </c>
      <c r="E55" s="42">
        <f t="shared" si="8"/>
        <v>0</v>
      </c>
      <c r="F55" s="42">
        <f t="shared" si="8"/>
        <v>0</v>
      </c>
      <c r="G55" s="42">
        <f t="shared" si="8"/>
        <v>-3274.7843199999998</v>
      </c>
      <c r="H55" s="42">
        <f t="shared" si="8"/>
        <v>0</v>
      </c>
      <c r="I55" s="42">
        <f t="shared" si="8"/>
        <v>0</v>
      </c>
      <c r="J55" s="42">
        <f t="shared" si="8"/>
        <v>-168.3160399999997</v>
      </c>
      <c r="K55" s="42">
        <f t="shared" si="8"/>
        <v>0</v>
      </c>
    </row>
  </sheetData>
  <sheetProtection/>
  <mergeCells count="7">
    <mergeCell ref="B2:K2"/>
    <mergeCell ref="B3:K3"/>
    <mergeCell ref="B4:K4"/>
    <mergeCell ref="B5:B6"/>
    <mergeCell ref="C5:E5"/>
    <mergeCell ref="F5:H5"/>
    <mergeCell ref="I5:K5"/>
  </mergeCells>
  <printOptions horizontalCentered="1"/>
  <pageMargins left="0.25" right="0.25" top="0.25" bottom="0.25" header="0" footer="0"/>
  <pageSetup fitToHeight="0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14"/>
  <sheetViews>
    <sheetView view="pageBreakPreview" zoomScale="130" zoomScaleSheetLayoutView="130" zoomScalePageLayoutView="0" workbookViewId="0" topLeftCell="A1">
      <selection activeCell="A34" sqref="A34:IV34"/>
    </sheetView>
  </sheetViews>
  <sheetFormatPr defaultColWidth="9.140625" defaultRowHeight="15"/>
  <cols>
    <col min="1" max="1" width="1.8515625" style="0" customWidth="1"/>
    <col min="2" max="2" width="14.421875" style="0" customWidth="1"/>
    <col min="3" max="3" width="54.421875" style="0" customWidth="1"/>
    <col min="4" max="4" width="18.421875" style="0" customWidth="1"/>
    <col min="5" max="5" width="19.00390625" style="0" customWidth="1"/>
    <col min="6" max="6" width="18.421875" style="5" customWidth="1"/>
  </cols>
  <sheetData>
    <row r="1" ht="13.5" customHeight="1" thickBot="1"/>
    <row r="2" spans="2:12" s="1" customFormat="1" ht="18.75" customHeight="1">
      <c r="B2" s="46" t="s">
        <v>60</v>
      </c>
      <c r="C2" s="47"/>
      <c r="D2" s="47"/>
      <c r="E2" s="47"/>
      <c r="F2" s="48"/>
      <c r="G2" s="6"/>
      <c r="H2" s="6"/>
      <c r="I2" s="6"/>
      <c r="J2" s="6"/>
      <c r="K2" s="6"/>
      <c r="L2" s="6"/>
    </row>
    <row r="3" spans="2:6" ht="63" customHeight="1">
      <c r="B3" s="49" t="s">
        <v>68</v>
      </c>
      <c r="C3" s="50"/>
      <c r="D3" s="50"/>
      <c r="E3" s="50"/>
      <c r="F3" s="51"/>
    </row>
    <row r="4" spans="2:6" ht="17.25" customHeight="1">
      <c r="B4" s="52" t="s">
        <v>9</v>
      </c>
      <c r="C4" s="53"/>
      <c r="D4" s="53"/>
      <c r="E4" s="53"/>
      <c r="F4" s="54"/>
    </row>
    <row r="5" spans="2:6" ht="36" customHeight="1">
      <c r="B5" s="14" t="s">
        <v>59</v>
      </c>
      <c r="C5" s="8" t="s">
        <v>58</v>
      </c>
      <c r="D5" s="7" t="s">
        <v>6</v>
      </c>
      <c r="E5" s="7" t="s">
        <v>7</v>
      </c>
      <c r="F5" s="15" t="s">
        <v>8</v>
      </c>
    </row>
    <row r="6" spans="2:6" ht="90.75" customHeight="1">
      <c r="B6" s="16" t="s">
        <v>61</v>
      </c>
      <c r="C6" s="21" t="s">
        <v>63</v>
      </c>
      <c r="D6" s="9">
        <f>D7+D13+D14</f>
        <v>13874.784319999999</v>
      </c>
      <c r="E6" s="9">
        <f>E7+E13+E14</f>
        <v>11417.784319999999</v>
      </c>
      <c r="F6" s="9">
        <f>F7+F13+F14</f>
        <v>9700.5031</v>
      </c>
    </row>
    <row r="7" spans="2:6" ht="15">
      <c r="B7" s="55"/>
      <c r="C7" s="10" t="s">
        <v>57</v>
      </c>
      <c r="D7" s="11">
        <f>D8+D9+D11+D12+D10</f>
        <v>9285</v>
      </c>
      <c r="E7" s="11">
        <f>E8+E9+E11+E12+E10</f>
        <v>9235</v>
      </c>
      <c r="F7" s="11">
        <f>F8+F9+F11+F12+F10</f>
        <v>8653.26248</v>
      </c>
    </row>
    <row r="8" spans="2:6" ht="15">
      <c r="B8" s="55"/>
      <c r="C8" s="12" t="s">
        <v>2</v>
      </c>
      <c r="D8" s="11">
        <f>'5-1 და 5-2 ბ წლიური'!C22+'5-1 და 5-2 ბ წლიური'!D22</f>
        <v>4554</v>
      </c>
      <c r="E8" s="11">
        <f>'5-1 და 5-2 ბ წლიური'!F22+'5-1 და 5-2 ბ წლიური'!G22</f>
        <v>4538</v>
      </c>
      <c r="F8" s="17">
        <f>'5-1 და 5-2 ბ წლიური'!I22+'5-1 და 5-2 ბ წლიური'!J22</f>
        <v>4344.7198</v>
      </c>
    </row>
    <row r="9" spans="2:6" ht="15">
      <c r="B9" s="55"/>
      <c r="C9" s="12" t="s">
        <v>1</v>
      </c>
      <c r="D9" s="11">
        <f>'5-1 და 5-2 ბ წლიური'!C29+'5-1 და 5-2 ბ წლიური'!D29</f>
        <v>3300</v>
      </c>
      <c r="E9" s="11">
        <f>'5-1 და 5-2 ბ წლიური'!F29+'5-1 და 5-2 ბ წლიური'!G29</f>
        <v>3266</v>
      </c>
      <c r="F9" s="17">
        <f>'5-1 და 5-2 ბ წლიური'!I29+'5-1 და 5-2 ბ წლიური'!J29</f>
        <v>2961.9767</v>
      </c>
    </row>
    <row r="10" spans="2:6" ht="15">
      <c r="B10" s="55"/>
      <c r="C10" s="12" t="s">
        <v>3</v>
      </c>
      <c r="D10" s="11">
        <f>'5-1 და 5-2 ბ წლიური'!C42+'5-1 და 5-2 ბ წლიური'!D42</f>
        <v>269</v>
      </c>
      <c r="E10" s="11">
        <f>'5-1 და 5-2 ბ წლიური'!F42+'5-1 და 5-2 ბ წლიური'!G42</f>
        <v>300.96</v>
      </c>
      <c r="F10" s="17">
        <f>'5-1 და 5-2 ბ წლიური'!I42+'5-1 და 5-2 ბ წლიური'!J42</f>
        <v>299.95894</v>
      </c>
    </row>
    <row r="11" spans="2:6" ht="15">
      <c r="B11" s="55"/>
      <c r="C11" s="13" t="s">
        <v>5</v>
      </c>
      <c r="D11" s="11">
        <f>'5-1 და 5-2 ბ წლიური'!C43+'5-1 და 5-2 ბ წლიური'!D43</f>
        <v>120</v>
      </c>
      <c r="E11" s="11">
        <f>'5-1 და 5-2 ბ წლიური'!F43+'5-1 და 5-2 ბ წლიური'!G43</f>
        <v>120</v>
      </c>
      <c r="F11" s="17">
        <f>'5-1 და 5-2 ბ წლიური'!I43+'5-1 და 5-2 ბ წლიური'!J43</f>
        <v>114.63668</v>
      </c>
    </row>
    <row r="12" spans="2:6" ht="15">
      <c r="B12" s="55"/>
      <c r="C12" s="12" t="s">
        <v>0</v>
      </c>
      <c r="D12" s="11">
        <f>'5-1 და 5-2 ბ წლიური'!C44+'5-1 და 5-2 ბ წლიური'!D44</f>
        <v>1042</v>
      </c>
      <c r="E12" s="11">
        <f>'5-1 და 5-2 ბ წლიური'!F44+'5-1 და 5-2 ბ წლიური'!G44</f>
        <v>1010.04</v>
      </c>
      <c r="F12" s="17">
        <f>'5-1 და 5-2 ბ წლიური'!I44+'5-1 და 5-2 ბ წლიური'!J44</f>
        <v>931.97036</v>
      </c>
    </row>
    <row r="13" spans="2:6" ht="15">
      <c r="B13" s="55"/>
      <c r="C13" s="10" t="s">
        <v>56</v>
      </c>
      <c r="D13" s="11">
        <f>'5-1 და 5-2 ბ წლიური'!C45+'5-1 და 5-2 ბ წლიური'!D45</f>
        <v>4589.78432</v>
      </c>
      <c r="E13" s="11">
        <f>'5-1 და 5-2 ბ წლიური'!F45+'5-1 და 5-2 ბ წლიური'!G45</f>
        <v>2182.7843199999998</v>
      </c>
      <c r="F13" s="17">
        <f>'5-1 და 5-2 ბ წლიური'!I45+'5-1 და 5-2 ბ წლიური'!J45</f>
        <v>1047.24062</v>
      </c>
    </row>
    <row r="14" spans="2:6" ht="15.75" thickBot="1">
      <c r="B14" s="56"/>
      <c r="C14" s="18" t="s">
        <v>55</v>
      </c>
      <c r="D14" s="19">
        <f>'5-1 და 5-2 ბ წლიური'!C54+'5-1 და 5-2 ბ წლიური'!D54</f>
        <v>0</v>
      </c>
      <c r="E14" s="19">
        <f>'5-1 და 5-2 ბ წლიური'!F54+'5-1 და 5-2 ბ წლიური'!G54</f>
        <v>0</v>
      </c>
      <c r="F14" s="20">
        <f>'5-1 და 5-2 ბ წლიური'!I54+'5-1 და 5-2 ბ წლიური'!J54</f>
        <v>0</v>
      </c>
    </row>
  </sheetData>
  <sheetProtection/>
  <mergeCells count="4">
    <mergeCell ref="B2:F2"/>
    <mergeCell ref="B3:F3"/>
    <mergeCell ref="B4:F4"/>
    <mergeCell ref="B7:B14"/>
  </mergeCells>
  <printOptions horizontalCentered="1"/>
  <pageMargins left="0.25" right="0.25" top="0.25" bottom="0.25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55"/>
  <sheetViews>
    <sheetView view="pageBreakPreview" zoomScale="145" zoomScaleSheetLayoutView="145" zoomScalePageLayoutView="0" workbookViewId="0" topLeftCell="A1">
      <selection activeCell="A34" sqref="A34:IV34"/>
    </sheetView>
  </sheetViews>
  <sheetFormatPr defaultColWidth="9.140625" defaultRowHeight="15"/>
  <cols>
    <col min="1" max="1" width="1.8515625" style="2" customWidth="1"/>
    <col min="2" max="2" width="39.7109375" style="2" customWidth="1"/>
    <col min="3" max="3" width="9.421875" style="22" customWidth="1"/>
    <col min="4" max="4" width="13.7109375" style="22" customWidth="1"/>
    <col min="5" max="5" width="7.140625" style="22" customWidth="1"/>
    <col min="6" max="6" width="9.421875" style="22" customWidth="1"/>
    <col min="7" max="7" width="13.7109375" style="22" customWidth="1"/>
    <col min="8" max="8" width="7.00390625" style="22" customWidth="1"/>
    <col min="9" max="9" width="9.421875" style="22" customWidth="1"/>
    <col min="10" max="10" width="13.7109375" style="22" customWidth="1"/>
    <col min="11" max="11" width="7.8515625" style="22" customWidth="1"/>
    <col min="12" max="13" width="13.57421875" style="2" hidden="1" customWidth="1"/>
    <col min="14" max="16384" width="9.140625" style="2" customWidth="1"/>
  </cols>
  <sheetData>
    <row r="1" ht="10.5" customHeight="1" thickBot="1"/>
    <row r="2" spans="2:11" s="1" customFormat="1" ht="12.75" customHeight="1">
      <c r="B2" s="57" t="s">
        <v>62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15">
      <c r="B3" s="60" t="s">
        <v>67</v>
      </c>
      <c r="C3" s="61"/>
      <c r="D3" s="61"/>
      <c r="E3" s="61"/>
      <c r="F3" s="61"/>
      <c r="G3" s="61"/>
      <c r="H3" s="61"/>
      <c r="I3" s="61"/>
      <c r="J3" s="61"/>
      <c r="K3" s="62"/>
    </row>
    <row r="4" spans="2:11" ht="9" customHeight="1">
      <c r="B4" s="63" t="s">
        <v>9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14.25" customHeight="1">
      <c r="B5" s="66" t="s">
        <v>10</v>
      </c>
      <c r="C5" s="67" t="s">
        <v>6</v>
      </c>
      <c r="D5" s="67"/>
      <c r="E5" s="67"/>
      <c r="F5" s="67" t="s">
        <v>7</v>
      </c>
      <c r="G5" s="67"/>
      <c r="H5" s="67"/>
      <c r="I5" s="67" t="s">
        <v>8</v>
      </c>
      <c r="J5" s="67"/>
      <c r="K5" s="68"/>
    </row>
    <row r="6" spans="2:11" ht="30.75" customHeight="1">
      <c r="B6" s="66"/>
      <c r="C6" s="23" t="s">
        <v>52</v>
      </c>
      <c r="D6" s="23" t="s">
        <v>53</v>
      </c>
      <c r="E6" s="23" t="s">
        <v>3</v>
      </c>
      <c r="F6" s="23" t="s">
        <v>52</v>
      </c>
      <c r="G6" s="23" t="s">
        <v>53</v>
      </c>
      <c r="H6" s="23" t="s">
        <v>3</v>
      </c>
      <c r="I6" s="23" t="s">
        <v>52</v>
      </c>
      <c r="J6" s="23" t="s">
        <v>53</v>
      </c>
      <c r="K6" s="24" t="s">
        <v>3</v>
      </c>
    </row>
    <row r="7" spans="2:11" s="4" customFormat="1" ht="12.75" customHeight="1">
      <c r="B7" s="25" t="s">
        <v>15</v>
      </c>
      <c r="C7" s="35">
        <f>SUM(C8)</f>
        <v>7450</v>
      </c>
      <c r="D7" s="35">
        <f>SUM(D8)</f>
        <v>3150</v>
      </c>
      <c r="E7" s="35"/>
      <c r="F7" s="35">
        <f>SUM(F8)</f>
        <v>4993</v>
      </c>
      <c r="G7" s="35">
        <f>SUM(G8)</f>
        <v>3150</v>
      </c>
      <c r="H7" s="35"/>
      <c r="I7" s="35">
        <f>SUM(I8)</f>
        <v>4853.18219</v>
      </c>
      <c r="J7" s="35">
        <f>SUM(J8)</f>
        <v>3695.40892</v>
      </c>
      <c r="K7" s="36">
        <f>SUM(K8)</f>
        <v>0</v>
      </c>
    </row>
    <row r="8" spans="2:11" s="3" customFormat="1" ht="15" customHeight="1">
      <c r="B8" s="26" t="s">
        <v>16</v>
      </c>
      <c r="C8" s="37">
        <f>SUM(C9)</f>
        <v>7450</v>
      </c>
      <c r="D8" s="37">
        <f>SUM(D9:D10)</f>
        <v>3150</v>
      </c>
      <c r="E8" s="37"/>
      <c r="F8" s="37">
        <f>SUM(F9)</f>
        <v>4993</v>
      </c>
      <c r="G8" s="37">
        <f>SUM(G9:G10)</f>
        <v>3150</v>
      </c>
      <c r="H8" s="37"/>
      <c r="I8" s="37">
        <f>SUM(I9)</f>
        <v>4853.18219</v>
      </c>
      <c r="J8" s="37">
        <f>SUM(J9:J10)</f>
        <v>3695.40892</v>
      </c>
      <c r="K8" s="38">
        <f>SUM(K10:K19)</f>
        <v>0</v>
      </c>
    </row>
    <row r="9" spans="2:11" ht="11.25" customHeight="1">
      <c r="B9" s="27" t="s">
        <v>14</v>
      </c>
      <c r="C9" s="39">
        <f>C20</f>
        <v>7450</v>
      </c>
      <c r="D9" s="39"/>
      <c r="E9" s="39"/>
      <c r="F9" s="39">
        <f>F20</f>
        <v>4993</v>
      </c>
      <c r="G9" s="39"/>
      <c r="H9" s="39"/>
      <c r="I9" s="39">
        <f>I20</f>
        <v>4853.18219</v>
      </c>
      <c r="J9" s="39"/>
      <c r="K9" s="40"/>
    </row>
    <row r="10" spans="2:11" ht="11.25" customHeight="1">
      <c r="B10" s="28" t="s">
        <v>17</v>
      </c>
      <c r="C10" s="39"/>
      <c r="D10" s="39">
        <f>D12+D13+D14</f>
        <v>3150</v>
      </c>
      <c r="E10" s="39"/>
      <c r="F10" s="39"/>
      <c r="G10" s="39">
        <f>G12+G13+G14</f>
        <v>3150</v>
      </c>
      <c r="H10" s="39"/>
      <c r="I10" s="39"/>
      <c r="J10" s="39">
        <f>SUM(J12:J19)</f>
        <v>3695.40892</v>
      </c>
      <c r="K10" s="40"/>
    </row>
    <row r="11" spans="2:11" s="3" customFormat="1" ht="11.25" customHeight="1">
      <c r="B11" s="29" t="s">
        <v>18</v>
      </c>
      <c r="C11" s="37"/>
      <c r="D11" s="37"/>
      <c r="E11" s="37"/>
      <c r="F11" s="37"/>
      <c r="G11" s="37"/>
      <c r="H11" s="37"/>
      <c r="I11" s="37"/>
      <c r="J11" s="37"/>
      <c r="K11" s="38"/>
    </row>
    <row r="12" spans="2:12" ht="11.25" customHeight="1">
      <c r="B12" s="30" t="s">
        <v>19</v>
      </c>
      <c r="C12" s="39"/>
      <c r="D12" s="39">
        <v>2800</v>
      </c>
      <c r="E12" s="39"/>
      <c r="F12" s="39"/>
      <c r="G12" s="39">
        <v>2800</v>
      </c>
      <c r="H12" s="39"/>
      <c r="I12" s="39"/>
      <c r="J12" s="39">
        <v>3179.33288</v>
      </c>
      <c r="K12" s="40"/>
      <c r="L12" s="44"/>
    </row>
    <row r="13" spans="2:12" ht="11.25" customHeight="1">
      <c r="B13" s="30" t="s">
        <v>20</v>
      </c>
      <c r="C13" s="39"/>
      <c r="D13" s="39">
        <v>250</v>
      </c>
      <c r="E13" s="39"/>
      <c r="F13" s="39"/>
      <c r="G13" s="39">
        <v>250</v>
      </c>
      <c r="H13" s="39"/>
      <c r="I13" s="39"/>
      <c r="J13" s="39">
        <v>277.31504</v>
      </c>
      <c r="K13" s="40"/>
      <c r="L13" s="44"/>
    </row>
    <row r="14" spans="2:12" ht="11.25" customHeight="1">
      <c r="B14" s="30" t="s">
        <v>21</v>
      </c>
      <c r="C14" s="39"/>
      <c r="D14" s="39">
        <v>100</v>
      </c>
      <c r="E14" s="39"/>
      <c r="F14" s="39"/>
      <c r="G14" s="39">
        <v>100</v>
      </c>
      <c r="H14" s="39"/>
      <c r="I14" s="39"/>
      <c r="J14" s="39">
        <v>80.46058</v>
      </c>
      <c r="K14" s="40"/>
      <c r="L14" s="44"/>
    </row>
    <row r="15" spans="2:12" ht="11.25" customHeight="1">
      <c r="B15" s="30" t="s">
        <v>22</v>
      </c>
      <c r="C15" s="39"/>
      <c r="D15" s="39"/>
      <c r="E15" s="39"/>
      <c r="F15" s="39"/>
      <c r="G15" s="39"/>
      <c r="H15" s="39"/>
      <c r="I15" s="39"/>
      <c r="J15" s="39">
        <v>158.30042</v>
      </c>
      <c r="K15" s="40"/>
      <c r="L15" s="44"/>
    </row>
    <row r="16" spans="2:11" ht="11.25" customHeight="1">
      <c r="B16" s="28" t="s">
        <v>3</v>
      </c>
      <c r="C16" s="39"/>
      <c r="D16" s="39"/>
      <c r="E16" s="39"/>
      <c r="F16" s="39"/>
      <c r="G16" s="39"/>
      <c r="H16" s="39"/>
      <c r="I16" s="39"/>
      <c r="J16" s="39"/>
      <c r="K16" s="40"/>
    </row>
    <row r="17" spans="2:11" s="3" customFormat="1" ht="11.25" customHeight="1">
      <c r="B17" s="26" t="s">
        <v>23</v>
      </c>
      <c r="C17" s="37"/>
      <c r="D17" s="37"/>
      <c r="E17" s="37"/>
      <c r="F17" s="37"/>
      <c r="G17" s="37"/>
      <c r="H17" s="37"/>
      <c r="I17" s="37"/>
      <c r="J17" s="37"/>
      <c r="K17" s="38"/>
    </row>
    <row r="18" spans="2:11" s="3" customFormat="1" ht="11.25" customHeight="1">
      <c r="B18" s="26" t="s">
        <v>24</v>
      </c>
      <c r="C18" s="37"/>
      <c r="D18" s="37"/>
      <c r="E18" s="37"/>
      <c r="F18" s="37"/>
      <c r="G18" s="37"/>
      <c r="H18" s="37"/>
      <c r="I18" s="37"/>
      <c r="J18" s="37"/>
      <c r="K18" s="38"/>
    </row>
    <row r="19" spans="2:11" s="3" customFormat="1" ht="11.25" customHeight="1">
      <c r="B19" s="26" t="s">
        <v>25</v>
      </c>
      <c r="C19" s="37"/>
      <c r="D19" s="37"/>
      <c r="E19" s="37"/>
      <c r="F19" s="37"/>
      <c r="G19" s="37"/>
      <c r="H19" s="37"/>
      <c r="I19" s="37"/>
      <c r="J19" s="37"/>
      <c r="K19" s="38"/>
    </row>
    <row r="20" spans="2:11" s="4" customFormat="1" ht="13.5" customHeight="1">
      <c r="B20" s="25" t="s">
        <v>26</v>
      </c>
      <c r="C20" s="35">
        <f aca="true" t="shared" si="0" ref="C20:K20">C21+C45+C53+C54</f>
        <v>7450</v>
      </c>
      <c r="D20" s="35">
        <f t="shared" si="0"/>
        <v>6424.78432</v>
      </c>
      <c r="E20" s="35">
        <f t="shared" si="0"/>
        <v>0</v>
      </c>
      <c r="F20" s="35">
        <f>F21+F45+F53+F54</f>
        <v>4993</v>
      </c>
      <c r="G20" s="35">
        <f>G21+G45+G53+G54</f>
        <v>6424.78432</v>
      </c>
      <c r="H20" s="35">
        <f>H21+H45+H53+H54</f>
        <v>0</v>
      </c>
      <c r="I20" s="35">
        <f t="shared" si="0"/>
        <v>4853.18219</v>
      </c>
      <c r="J20" s="35">
        <f t="shared" si="0"/>
        <v>4847.32091</v>
      </c>
      <c r="K20" s="36">
        <f t="shared" si="0"/>
        <v>0</v>
      </c>
    </row>
    <row r="21" spans="2:11" s="3" customFormat="1" ht="11.25" customHeight="1">
      <c r="B21" s="31" t="s">
        <v>27</v>
      </c>
      <c r="C21" s="37">
        <f aca="true" t="shared" si="1" ref="C21:I21">C22+C29+C40+C41+C42+C43+C44</f>
        <v>5400</v>
      </c>
      <c r="D21" s="37">
        <f t="shared" si="1"/>
        <v>3885</v>
      </c>
      <c r="E21" s="37">
        <f t="shared" si="1"/>
        <v>0</v>
      </c>
      <c r="F21" s="37">
        <f>F22+F29+F40+F41+F42+F43+F44</f>
        <v>4570</v>
      </c>
      <c r="G21" s="37">
        <f>G22+G29+G40+G41+G42+G43+G44</f>
        <v>4665</v>
      </c>
      <c r="H21" s="37">
        <f>H22+H29+H40+H41+H42+H43+H44</f>
        <v>0</v>
      </c>
      <c r="I21" s="37">
        <f t="shared" si="1"/>
        <v>4477.8549</v>
      </c>
      <c r="J21" s="37">
        <f>J22+J29+J40+J41+J42+J43+J44</f>
        <v>4175.40758</v>
      </c>
      <c r="K21" s="38">
        <f>K22+K29+K40+K41+K42+K43+K44</f>
        <v>0</v>
      </c>
    </row>
    <row r="22" spans="2:11" s="3" customFormat="1" ht="11.25" customHeight="1">
      <c r="B22" s="32" t="s">
        <v>2</v>
      </c>
      <c r="C22" s="37">
        <f aca="true" t="shared" si="2" ref="C22:I22">C23+C24+C25+C26+C27+C28</f>
        <v>3560</v>
      </c>
      <c r="D22" s="37">
        <f t="shared" si="2"/>
        <v>994</v>
      </c>
      <c r="E22" s="37">
        <f t="shared" si="2"/>
        <v>0</v>
      </c>
      <c r="F22" s="37">
        <f>F23+F24+F25+F26+F27+F28</f>
        <v>3560</v>
      </c>
      <c r="G22" s="37">
        <f>G23+G24+G25+G26+G27+G28</f>
        <v>978</v>
      </c>
      <c r="H22" s="37">
        <f>H23+H24+H25+H26+H27+H28</f>
        <v>0</v>
      </c>
      <c r="I22" s="37">
        <f t="shared" si="2"/>
        <v>3557.38147</v>
      </c>
      <c r="J22" s="37">
        <f>J23+J24+J25+J26+J27+J28</f>
        <v>787.33833</v>
      </c>
      <c r="K22" s="38">
        <f>K23+K24+K25+K26+K27+K28</f>
        <v>0</v>
      </c>
    </row>
    <row r="23" spans="2:13" ht="11.25" customHeight="1">
      <c r="B23" s="33" t="s">
        <v>11</v>
      </c>
      <c r="C23" s="39">
        <v>3557.4</v>
      </c>
      <c r="D23" s="39">
        <v>824.28</v>
      </c>
      <c r="E23" s="39"/>
      <c r="F23" s="39">
        <v>3557.4</v>
      </c>
      <c r="G23" s="39">
        <v>407.28</v>
      </c>
      <c r="H23" s="39"/>
      <c r="I23" s="39">
        <f aca="true" t="shared" si="3" ref="I23:J27">L23/1000</f>
        <v>3557.38147</v>
      </c>
      <c r="J23" s="39">
        <f t="shared" si="3"/>
        <v>386.85033000000004</v>
      </c>
      <c r="K23" s="39"/>
      <c r="L23" s="45">
        <v>3557381.4699999997</v>
      </c>
      <c r="M23" s="45">
        <v>386850.33</v>
      </c>
    </row>
    <row r="24" spans="2:11" ht="11.25" customHeight="1">
      <c r="B24" s="33" t="s">
        <v>28</v>
      </c>
      <c r="C24" s="39"/>
      <c r="D24" s="39"/>
      <c r="E24" s="39"/>
      <c r="F24" s="39"/>
      <c r="G24" s="39"/>
      <c r="H24" s="39"/>
      <c r="I24" s="39">
        <f t="shared" si="3"/>
        <v>0</v>
      </c>
      <c r="J24" s="39">
        <f t="shared" si="3"/>
        <v>0</v>
      </c>
      <c r="K24" s="40"/>
    </row>
    <row r="25" spans="2:13" ht="11.25" customHeight="1">
      <c r="B25" s="33" t="s">
        <v>13</v>
      </c>
      <c r="C25" s="39"/>
      <c r="D25" s="39"/>
      <c r="E25" s="39"/>
      <c r="F25" s="39"/>
      <c r="G25" s="39">
        <v>401</v>
      </c>
      <c r="H25" s="39"/>
      <c r="I25" s="39">
        <f t="shared" si="3"/>
        <v>0</v>
      </c>
      <c r="J25" s="39">
        <f t="shared" si="3"/>
        <v>400.488</v>
      </c>
      <c r="K25" s="40"/>
      <c r="L25" s="45">
        <v>0</v>
      </c>
      <c r="M25" s="45">
        <v>400488</v>
      </c>
    </row>
    <row r="26" spans="2:11" ht="11.25" customHeight="1">
      <c r="B26" s="33" t="s">
        <v>12</v>
      </c>
      <c r="C26" s="39">
        <v>2.6</v>
      </c>
      <c r="D26" s="39">
        <v>169.72</v>
      </c>
      <c r="E26" s="39"/>
      <c r="F26" s="39">
        <v>2.6</v>
      </c>
      <c r="G26" s="39">
        <v>169.72</v>
      </c>
      <c r="H26" s="39"/>
      <c r="I26" s="39">
        <f t="shared" si="3"/>
        <v>0</v>
      </c>
      <c r="J26" s="39">
        <f t="shared" si="3"/>
        <v>0</v>
      </c>
      <c r="K26" s="40"/>
    </row>
    <row r="27" spans="2:11" ht="11.25" customHeight="1">
      <c r="B27" s="33" t="s">
        <v>29</v>
      </c>
      <c r="C27" s="39"/>
      <c r="D27" s="39"/>
      <c r="E27" s="39"/>
      <c r="F27" s="39"/>
      <c r="G27" s="39"/>
      <c r="H27" s="39"/>
      <c r="I27" s="39">
        <f t="shared" si="3"/>
        <v>0</v>
      </c>
      <c r="J27" s="39">
        <f t="shared" si="3"/>
        <v>0</v>
      </c>
      <c r="K27" s="40"/>
    </row>
    <row r="28" spans="2:11" ht="11.25" customHeight="1">
      <c r="B28" s="33" t="s">
        <v>30</v>
      </c>
      <c r="C28" s="39"/>
      <c r="D28" s="39"/>
      <c r="E28" s="39"/>
      <c r="F28" s="39"/>
      <c r="G28" s="39"/>
      <c r="H28" s="39"/>
      <c r="I28" s="39"/>
      <c r="J28" s="39"/>
      <c r="K28" s="40"/>
    </row>
    <row r="29" spans="2:11" s="3" customFormat="1" ht="11.25" customHeight="1">
      <c r="B29" s="32" t="s">
        <v>1</v>
      </c>
      <c r="C29" s="37">
        <f aca="true" t="shared" si="4" ref="C29:K29">C30+C31+C32+C33+C34+C35+C36+C37+C38+C39</f>
        <v>1790</v>
      </c>
      <c r="D29" s="37">
        <f t="shared" si="4"/>
        <v>1510</v>
      </c>
      <c r="E29" s="37">
        <f t="shared" si="4"/>
        <v>0</v>
      </c>
      <c r="F29" s="37">
        <f t="shared" si="4"/>
        <v>960</v>
      </c>
      <c r="G29" s="37">
        <f t="shared" si="4"/>
        <v>2306</v>
      </c>
      <c r="H29" s="37">
        <f t="shared" si="4"/>
        <v>0</v>
      </c>
      <c r="I29" s="37">
        <f t="shared" si="4"/>
        <v>870.49202</v>
      </c>
      <c r="J29" s="37">
        <f t="shared" si="4"/>
        <v>2091.48468</v>
      </c>
      <c r="K29" s="38">
        <f t="shared" si="4"/>
        <v>0</v>
      </c>
    </row>
    <row r="30" spans="2:13" ht="11.25" customHeight="1">
      <c r="B30" s="33" t="s">
        <v>31</v>
      </c>
      <c r="C30" s="39"/>
      <c r="D30" s="39">
        <v>939</v>
      </c>
      <c r="E30" s="39"/>
      <c r="F30" s="39"/>
      <c r="G30" s="39">
        <v>955</v>
      </c>
      <c r="H30" s="39"/>
      <c r="I30" s="39">
        <f aca="true" t="shared" si="5" ref="I30:J32">L30/1000</f>
        <v>0</v>
      </c>
      <c r="J30" s="39">
        <f t="shared" si="5"/>
        <v>953.8164600000001</v>
      </c>
      <c r="K30" s="40"/>
      <c r="L30" s="45">
        <v>0</v>
      </c>
      <c r="M30" s="45">
        <v>953816.4600000001</v>
      </c>
    </row>
    <row r="31" spans="2:13" ht="11.25" customHeight="1">
      <c r="B31" s="33" t="s">
        <v>32</v>
      </c>
      <c r="C31" s="41"/>
      <c r="D31" s="39">
        <v>75</v>
      </c>
      <c r="E31" s="39"/>
      <c r="F31" s="41"/>
      <c r="G31" s="39">
        <v>75</v>
      </c>
      <c r="H31" s="39"/>
      <c r="I31" s="39">
        <f t="shared" si="5"/>
        <v>0</v>
      </c>
      <c r="J31" s="39">
        <f t="shared" si="5"/>
        <v>66.7809</v>
      </c>
      <c r="K31" s="40"/>
      <c r="L31" s="45">
        <v>0</v>
      </c>
      <c r="M31" s="45">
        <v>66780.90000000001</v>
      </c>
    </row>
    <row r="32" spans="2:13" ht="11.25" customHeight="1">
      <c r="B32" s="33" t="s">
        <v>33</v>
      </c>
      <c r="C32" s="39">
        <v>1209</v>
      </c>
      <c r="D32" s="39">
        <v>191</v>
      </c>
      <c r="E32" s="39"/>
      <c r="F32" s="39">
        <v>459</v>
      </c>
      <c r="G32" s="39">
        <v>891</v>
      </c>
      <c r="H32" s="39"/>
      <c r="I32" s="39">
        <f t="shared" si="5"/>
        <v>434.17060000000004</v>
      </c>
      <c r="J32" s="39">
        <f t="shared" si="5"/>
        <v>827.6366399999999</v>
      </c>
      <c r="K32" s="40"/>
      <c r="L32" s="45">
        <v>434170.60000000003</v>
      </c>
      <c r="M32" s="45">
        <v>827636.6399999999</v>
      </c>
    </row>
    <row r="33" spans="2:13" ht="11.25" customHeight="1">
      <c r="B33" s="33" t="s">
        <v>34</v>
      </c>
      <c r="C33" s="39"/>
      <c r="D33" s="39">
        <v>100</v>
      </c>
      <c r="E33" s="39"/>
      <c r="F33" s="39"/>
      <c r="G33" s="39">
        <v>100</v>
      </c>
      <c r="H33" s="39"/>
      <c r="I33" s="39">
        <f aca="true" t="shared" si="6" ref="I33:J44">L33/1000</f>
        <v>0</v>
      </c>
      <c r="J33" s="39">
        <f t="shared" si="6"/>
        <v>79.43654</v>
      </c>
      <c r="K33" s="40"/>
      <c r="L33" s="45">
        <v>0</v>
      </c>
      <c r="M33" s="45">
        <v>79436.54</v>
      </c>
    </row>
    <row r="34" spans="2:11" ht="11.25" customHeight="1">
      <c r="B34" s="33" t="s">
        <v>35</v>
      </c>
      <c r="C34" s="39"/>
      <c r="D34" s="39"/>
      <c r="E34" s="39"/>
      <c r="F34" s="39"/>
      <c r="G34" s="39"/>
      <c r="H34" s="39"/>
      <c r="I34" s="39">
        <f t="shared" si="6"/>
        <v>0</v>
      </c>
      <c r="J34" s="39">
        <f t="shared" si="6"/>
        <v>0</v>
      </c>
      <c r="K34" s="40"/>
    </row>
    <row r="35" spans="2:13" ht="11.25" customHeight="1">
      <c r="B35" s="33" t="s">
        <v>36</v>
      </c>
      <c r="C35" s="39">
        <v>7</v>
      </c>
      <c r="D35" s="39"/>
      <c r="E35" s="39"/>
      <c r="F35" s="39">
        <v>7</v>
      </c>
      <c r="G35" s="39"/>
      <c r="H35" s="39"/>
      <c r="I35" s="39">
        <f t="shared" si="6"/>
        <v>3.96046</v>
      </c>
      <c r="J35" s="39">
        <f t="shared" si="6"/>
        <v>0</v>
      </c>
      <c r="K35" s="40"/>
      <c r="L35" s="45">
        <v>3960.46</v>
      </c>
      <c r="M35" s="45"/>
    </row>
    <row r="36" spans="2:12" ht="19.5" customHeight="1">
      <c r="B36" s="33" t="s">
        <v>37</v>
      </c>
      <c r="C36" s="39">
        <v>10</v>
      </c>
      <c r="D36" s="39"/>
      <c r="E36" s="39"/>
      <c r="F36" s="39">
        <v>10</v>
      </c>
      <c r="G36" s="39"/>
      <c r="H36" s="39"/>
      <c r="I36" s="39">
        <f t="shared" si="6"/>
        <v>8.95516</v>
      </c>
      <c r="J36" s="39">
        <f t="shared" si="6"/>
        <v>0</v>
      </c>
      <c r="K36" s="40"/>
      <c r="L36" s="2">
        <v>8955.16</v>
      </c>
    </row>
    <row r="37" spans="2:12" ht="18.75" customHeight="1">
      <c r="B37" s="33" t="s">
        <v>38</v>
      </c>
      <c r="C37" s="39">
        <v>109</v>
      </c>
      <c r="D37" s="39"/>
      <c r="E37" s="39"/>
      <c r="F37" s="39">
        <v>109</v>
      </c>
      <c r="G37" s="39"/>
      <c r="H37" s="39"/>
      <c r="I37" s="39">
        <f t="shared" si="6"/>
        <v>79.9755</v>
      </c>
      <c r="J37" s="39">
        <f t="shared" si="6"/>
        <v>0</v>
      </c>
      <c r="K37" s="40"/>
      <c r="L37" s="2">
        <v>79975.5</v>
      </c>
    </row>
    <row r="38" spans="2:11" ht="11.25" customHeight="1">
      <c r="B38" s="33" t="s">
        <v>54</v>
      </c>
      <c r="C38" s="41"/>
      <c r="D38" s="39"/>
      <c r="E38" s="39"/>
      <c r="F38" s="41"/>
      <c r="G38" s="39"/>
      <c r="H38" s="39"/>
      <c r="I38" s="39">
        <f t="shared" si="6"/>
        <v>0</v>
      </c>
      <c r="J38" s="39">
        <f t="shared" si="6"/>
        <v>0</v>
      </c>
      <c r="K38" s="40"/>
    </row>
    <row r="39" spans="2:13" ht="11.25" customHeight="1">
      <c r="B39" s="33" t="s">
        <v>39</v>
      </c>
      <c r="C39" s="41">
        <v>455</v>
      </c>
      <c r="D39" s="39">
        <v>205</v>
      </c>
      <c r="E39" s="39"/>
      <c r="F39" s="41">
        <v>375</v>
      </c>
      <c r="G39" s="39">
        <v>285</v>
      </c>
      <c r="H39" s="39"/>
      <c r="I39" s="39">
        <f t="shared" si="6"/>
        <v>343.4303</v>
      </c>
      <c r="J39" s="39">
        <f t="shared" si="6"/>
        <v>163.81414</v>
      </c>
      <c r="K39" s="40"/>
      <c r="L39" s="2">
        <v>343430.3</v>
      </c>
      <c r="M39" s="2">
        <v>163814.14</v>
      </c>
    </row>
    <row r="40" spans="2:11" s="3" customFormat="1" ht="11.25" customHeight="1">
      <c r="B40" s="32" t="s">
        <v>40</v>
      </c>
      <c r="C40" s="37"/>
      <c r="D40" s="37"/>
      <c r="E40" s="37"/>
      <c r="F40" s="37"/>
      <c r="G40" s="37"/>
      <c r="H40" s="37"/>
      <c r="I40" s="37">
        <f t="shared" si="6"/>
        <v>0</v>
      </c>
      <c r="J40" s="37">
        <f t="shared" si="6"/>
        <v>0</v>
      </c>
      <c r="K40" s="38"/>
    </row>
    <row r="41" spans="2:11" s="3" customFormat="1" ht="11.25" customHeight="1">
      <c r="B41" s="32" t="s">
        <v>4</v>
      </c>
      <c r="C41" s="37"/>
      <c r="D41" s="37"/>
      <c r="E41" s="37"/>
      <c r="F41" s="37"/>
      <c r="G41" s="37"/>
      <c r="H41" s="37"/>
      <c r="I41" s="37">
        <f t="shared" si="6"/>
        <v>0</v>
      </c>
      <c r="J41" s="37">
        <f t="shared" si="6"/>
        <v>0</v>
      </c>
      <c r="K41" s="38"/>
    </row>
    <row r="42" spans="2:13" s="3" customFormat="1" ht="11.25" customHeight="1">
      <c r="B42" s="32" t="s">
        <v>3</v>
      </c>
      <c r="C42" s="37"/>
      <c r="D42" s="37">
        <v>269</v>
      </c>
      <c r="E42" s="37"/>
      <c r="F42" s="37"/>
      <c r="G42" s="37">
        <v>300.96</v>
      </c>
      <c r="H42" s="37"/>
      <c r="I42" s="37">
        <f t="shared" si="6"/>
        <v>0</v>
      </c>
      <c r="J42" s="37">
        <f t="shared" si="6"/>
        <v>299.95894</v>
      </c>
      <c r="K42" s="38"/>
      <c r="M42" s="45">
        <v>299958.94</v>
      </c>
    </row>
    <row r="43" spans="2:13" s="3" customFormat="1" ht="11.25" customHeight="1">
      <c r="B43" s="32" t="s">
        <v>5</v>
      </c>
      <c r="C43" s="37">
        <v>50</v>
      </c>
      <c r="D43" s="37">
        <v>70</v>
      </c>
      <c r="E43" s="37"/>
      <c r="F43" s="37">
        <v>50</v>
      </c>
      <c r="G43" s="37">
        <v>70</v>
      </c>
      <c r="H43" s="37"/>
      <c r="I43" s="37">
        <f t="shared" si="6"/>
        <v>49.98141</v>
      </c>
      <c r="J43" s="37">
        <f t="shared" si="6"/>
        <v>64.65527</v>
      </c>
      <c r="K43" s="38"/>
      <c r="L43" s="3">
        <v>49981.409999999996</v>
      </c>
      <c r="M43" s="3">
        <v>64655.270000000004</v>
      </c>
    </row>
    <row r="44" spans="2:13" s="3" customFormat="1" ht="11.25" customHeight="1">
      <c r="B44" s="32" t="s">
        <v>0</v>
      </c>
      <c r="C44" s="37"/>
      <c r="D44" s="37">
        <v>1042</v>
      </c>
      <c r="E44" s="37"/>
      <c r="F44" s="37"/>
      <c r="G44" s="37">
        <v>1010.04</v>
      </c>
      <c r="H44" s="37"/>
      <c r="I44" s="37">
        <f t="shared" si="6"/>
        <v>0</v>
      </c>
      <c r="J44" s="37">
        <f t="shared" si="6"/>
        <v>931.97036</v>
      </c>
      <c r="K44" s="38"/>
      <c r="M44" s="3">
        <v>931970.36</v>
      </c>
    </row>
    <row r="45" spans="2:11" s="3" customFormat="1" ht="11.25" customHeight="1">
      <c r="B45" s="31" t="s">
        <v>41</v>
      </c>
      <c r="C45" s="37">
        <f aca="true" t="shared" si="7" ref="C45:I45">C46+C50+C51+C52</f>
        <v>2050</v>
      </c>
      <c r="D45" s="37">
        <f t="shared" si="7"/>
        <v>2539.7843199999998</v>
      </c>
      <c r="E45" s="37">
        <f t="shared" si="7"/>
        <v>0</v>
      </c>
      <c r="F45" s="37">
        <f>F46+F50+F51+F52</f>
        <v>423</v>
      </c>
      <c r="G45" s="37">
        <f>G46+G50+G51+G52</f>
        <v>1759.78432</v>
      </c>
      <c r="H45" s="37">
        <f>H46+H50+H51+H52</f>
        <v>0</v>
      </c>
      <c r="I45" s="37">
        <f t="shared" si="7"/>
        <v>375.32728999999995</v>
      </c>
      <c r="J45" s="37">
        <f>J46+J50+J51+J52</f>
        <v>671.91333</v>
      </c>
      <c r="K45" s="38">
        <f>K46+K50+K51+K52</f>
        <v>0</v>
      </c>
    </row>
    <row r="46" spans="2:11" s="3" customFormat="1" ht="11.25" customHeight="1">
      <c r="B46" s="32" t="s">
        <v>42</v>
      </c>
      <c r="C46" s="37">
        <f aca="true" t="shared" si="8" ref="C46:K46">C47+C48+C49</f>
        <v>2050</v>
      </c>
      <c r="D46" s="37">
        <f t="shared" si="8"/>
        <v>2539.7843199999998</v>
      </c>
      <c r="E46" s="37">
        <f t="shared" si="8"/>
        <v>0</v>
      </c>
      <c r="F46" s="37">
        <f t="shared" si="8"/>
        <v>423</v>
      </c>
      <c r="G46" s="37">
        <f t="shared" si="8"/>
        <v>1759.78432</v>
      </c>
      <c r="H46" s="37">
        <f t="shared" si="8"/>
        <v>0</v>
      </c>
      <c r="I46" s="37">
        <f t="shared" si="8"/>
        <v>375.32728999999995</v>
      </c>
      <c r="J46" s="37">
        <f t="shared" si="8"/>
        <v>671.91333</v>
      </c>
      <c r="K46" s="38">
        <f t="shared" si="8"/>
        <v>0</v>
      </c>
    </row>
    <row r="47" spans="2:13" ht="11.25" customHeight="1">
      <c r="B47" s="33" t="s">
        <v>43</v>
      </c>
      <c r="C47" s="39">
        <v>1570</v>
      </c>
      <c r="D47" s="39">
        <v>1684.78432</v>
      </c>
      <c r="E47" s="39"/>
      <c r="F47" s="39">
        <v>117</v>
      </c>
      <c r="G47" s="39">
        <v>1225.78432</v>
      </c>
      <c r="H47" s="39"/>
      <c r="I47" s="39">
        <f aca="true" t="shared" si="9" ref="I47:J49">L47/1000</f>
        <v>98.85078999999999</v>
      </c>
      <c r="J47" s="39">
        <f t="shared" si="9"/>
        <v>419.75342</v>
      </c>
      <c r="K47" s="40"/>
      <c r="L47" s="2">
        <v>98850.79</v>
      </c>
      <c r="M47" s="2">
        <v>419753.42</v>
      </c>
    </row>
    <row r="48" spans="2:13" ht="11.25" customHeight="1">
      <c r="B48" s="33" t="s">
        <v>44</v>
      </c>
      <c r="C48" s="39">
        <v>480</v>
      </c>
      <c r="D48" s="39">
        <v>770</v>
      </c>
      <c r="E48" s="39"/>
      <c r="F48" s="39">
        <v>306</v>
      </c>
      <c r="G48" s="39">
        <v>449</v>
      </c>
      <c r="H48" s="39"/>
      <c r="I48" s="39">
        <f t="shared" si="9"/>
        <v>276.4765</v>
      </c>
      <c r="J48" s="39">
        <f t="shared" si="9"/>
        <v>228.50991</v>
      </c>
      <c r="K48" s="40"/>
      <c r="L48" s="2">
        <v>276476.5</v>
      </c>
      <c r="M48" s="2">
        <v>228509.91</v>
      </c>
    </row>
    <row r="49" spans="2:13" ht="11.25" customHeight="1">
      <c r="B49" s="33" t="s">
        <v>45</v>
      </c>
      <c r="C49" s="39"/>
      <c r="D49" s="39">
        <v>85</v>
      </c>
      <c r="E49" s="39"/>
      <c r="F49" s="39"/>
      <c r="G49" s="39">
        <v>85</v>
      </c>
      <c r="H49" s="39"/>
      <c r="I49" s="39">
        <f t="shared" si="9"/>
        <v>0</v>
      </c>
      <c r="J49" s="39">
        <f t="shared" si="9"/>
        <v>23.65</v>
      </c>
      <c r="K49" s="40"/>
      <c r="M49" s="2">
        <v>23650</v>
      </c>
    </row>
    <row r="50" spans="2:11" s="3" customFormat="1" ht="11.25" customHeight="1">
      <c r="B50" s="32" t="s">
        <v>46</v>
      </c>
      <c r="C50" s="37"/>
      <c r="D50" s="37"/>
      <c r="E50" s="37"/>
      <c r="F50" s="37"/>
      <c r="G50" s="37"/>
      <c r="H50" s="37"/>
      <c r="I50" s="37"/>
      <c r="J50" s="37"/>
      <c r="K50" s="38"/>
    </row>
    <row r="51" spans="2:11" s="3" customFormat="1" ht="11.25" customHeight="1">
      <c r="B51" s="32" t="s">
        <v>47</v>
      </c>
      <c r="C51" s="37"/>
      <c r="D51" s="37"/>
      <c r="E51" s="37"/>
      <c r="F51" s="37"/>
      <c r="G51" s="37"/>
      <c r="H51" s="37"/>
      <c r="I51" s="37"/>
      <c r="J51" s="37"/>
      <c r="K51" s="38"/>
    </row>
    <row r="52" spans="2:11" s="3" customFormat="1" ht="11.25" customHeight="1">
      <c r="B52" s="32" t="s">
        <v>48</v>
      </c>
      <c r="C52" s="37"/>
      <c r="D52" s="37"/>
      <c r="E52" s="37"/>
      <c r="F52" s="37"/>
      <c r="G52" s="37"/>
      <c r="H52" s="37"/>
      <c r="I52" s="37"/>
      <c r="J52" s="37"/>
      <c r="K52" s="38"/>
    </row>
    <row r="53" spans="2:11" s="3" customFormat="1" ht="11.25" customHeight="1">
      <c r="B53" s="31" t="s">
        <v>49</v>
      </c>
      <c r="C53" s="37"/>
      <c r="D53" s="37"/>
      <c r="E53" s="37"/>
      <c r="F53" s="37"/>
      <c r="G53" s="37"/>
      <c r="H53" s="37"/>
      <c r="I53" s="37"/>
      <c r="J53" s="37"/>
      <c r="K53" s="38"/>
    </row>
    <row r="54" spans="2:11" s="3" customFormat="1" ht="11.25" customHeight="1">
      <c r="B54" s="31" t="s">
        <v>50</v>
      </c>
      <c r="C54" s="37"/>
      <c r="D54" s="37"/>
      <c r="E54" s="37"/>
      <c r="F54" s="37"/>
      <c r="G54" s="37"/>
      <c r="H54" s="37"/>
      <c r="I54" s="37"/>
      <c r="J54" s="37"/>
      <c r="K54" s="38"/>
    </row>
    <row r="55" spans="2:11" s="4" customFormat="1" ht="10.5" customHeight="1" thickBot="1">
      <c r="B55" s="34" t="s">
        <v>51</v>
      </c>
      <c r="C55" s="42">
        <f>C7-C20</f>
        <v>0</v>
      </c>
      <c r="D55" s="42">
        <f aca="true" t="shared" si="10" ref="D55:K55">D7-D20</f>
        <v>-3274.7843199999998</v>
      </c>
      <c r="E55" s="42">
        <f t="shared" si="10"/>
        <v>0</v>
      </c>
      <c r="F55" s="42">
        <f t="shared" si="10"/>
        <v>0</v>
      </c>
      <c r="G55" s="42">
        <f t="shared" si="10"/>
        <v>-3274.7843199999998</v>
      </c>
      <c r="H55" s="42">
        <f t="shared" si="10"/>
        <v>0</v>
      </c>
      <c r="I55" s="42">
        <f t="shared" si="10"/>
        <v>0</v>
      </c>
      <c r="J55" s="42">
        <f t="shared" si="10"/>
        <v>-1151.9119900000005</v>
      </c>
      <c r="K55" s="42">
        <f t="shared" si="10"/>
        <v>0</v>
      </c>
    </row>
  </sheetData>
  <sheetProtection/>
  <mergeCells count="7">
    <mergeCell ref="B2:K2"/>
    <mergeCell ref="B3:K3"/>
    <mergeCell ref="B4:K4"/>
    <mergeCell ref="B5:B6"/>
    <mergeCell ref="C5:E5"/>
    <mergeCell ref="F5:H5"/>
    <mergeCell ref="I5:K5"/>
  </mergeCells>
  <printOptions horizontalCentered="1"/>
  <pageMargins left="0.25" right="0.25" top="0.25" bottom="0.25" header="0" footer="0"/>
  <pageSetup fitToHeight="0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tatishvili</dc:creator>
  <cp:keywords/>
  <dc:description/>
  <cp:lastModifiedBy>Davit Litkini</cp:lastModifiedBy>
  <cp:lastPrinted>2017-10-13T12:28:31Z</cp:lastPrinted>
  <dcterms:created xsi:type="dcterms:W3CDTF">2009-04-27T08:15:56Z</dcterms:created>
  <dcterms:modified xsi:type="dcterms:W3CDTF">2019-08-02T06:16:39Z</dcterms:modified>
  <cp:category/>
  <cp:version/>
  <cp:contentType/>
  <cp:contentStatus/>
</cp:coreProperties>
</file>